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txhhs.sharepoint.com/sites/O365-SUDCMUCollaboration-TreatmentRFA-FiscalYear2026/Shared Documents/Treatment RFA - Fiscal Year 2026/1. Procurement Work Group/01. RFA Templates/Exhibits/"/>
    </mc:Choice>
  </mc:AlternateContent>
  <xr:revisionPtr revIDLastSave="397" documentId="8_{5DEC1A2D-B08B-4725-B59B-645400633791}" xr6:coauthVersionLast="47" xr6:coauthVersionMax="47" xr10:uidLastSave="{D4E09B27-AFEF-4657-BB15-A4DA280EC10B}"/>
  <bookViews>
    <workbookView xWindow="-38520" yWindow="-120" windowWidth="38640" windowHeight="15720" activeTab="3" xr2:uid="{00000000-000D-0000-FFFF-FFFF00000000}"/>
  </bookViews>
  <sheets>
    <sheet name="Instructions" sheetId="8" r:id="rId1"/>
    <sheet name="TRA TRF TRY " sheetId="1" r:id="rId2"/>
    <sheet name="Version" sheetId="6" state="hidden" r:id="rId3"/>
    <sheet name="List of Services" sheetId="7" r:id="rId4"/>
  </sheets>
  <definedNames>
    <definedName name="_xlnm._FilterDatabase" localSheetId="3" hidden="1">'List of Services'!$A$2:$H$39</definedName>
    <definedName name="Days">#REF!</definedName>
    <definedName name="Match">#REF!</definedName>
    <definedName name="_xlnm.Print_Area" localSheetId="1">'TRA TRF TRY '!$A$2:$O$54</definedName>
    <definedName name="Psychiatrist">#REF!</definedName>
    <definedName name="YouthOutpatien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1" l="1"/>
  <c r="D39" i="1"/>
  <c r="A24" i="1" l="1"/>
  <c r="F12" i="1" l="1"/>
  <c r="F13" i="1"/>
  <c r="F14" i="1"/>
  <c r="F15" i="1"/>
  <c r="F16" i="1"/>
  <c r="F17" i="1"/>
  <c r="F18" i="1"/>
  <c r="F20" i="1"/>
  <c r="F19" i="1"/>
  <c r="F23" i="1"/>
  <c r="F24" i="1"/>
  <c r="F25" i="1"/>
  <c r="F26" i="1"/>
  <c r="F27" i="1"/>
  <c r="F28" i="1"/>
  <c r="F29" i="1"/>
  <c r="F30" i="1"/>
  <c r="F31" i="1"/>
  <c r="F33" i="1"/>
  <c r="F32" i="1"/>
  <c r="F36" i="1"/>
  <c r="F38" i="1"/>
  <c r="F37" i="1"/>
  <c r="F40" i="1"/>
  <c r="F41" i="1"/>
  <c r="F42" i="1"/>
  <c r="F43" i="1"/>
  <c r="F44" i="1"/>
  <c r="F45" i="1"/>
  <c r="F47" i="1"/>
  <c r="F48" i="1"/>
  <c r="F49" i="1"/>
  <c r="F46" i="1"/>
  <c r="A37" i="1" l="1"/>
  <c r="B37" i="1"/>
  <c r="C37" i="1"/>
  <c r="D37" i="1"/>
  <c r="E37" i="1"/>
  <c r="A38" i="1"/>
  <c r="B38" i="1"/>
  <c r="C38" i="1"/>
  <c r="D38" i="1"/>
  <c r="E38" i="1"/>
  <c r="A40" i="1"/>
  <c r="B40" i="1"/>
  <c r="C40" i="1"/>
  <c r="D40" i="1"/>
  <c r="E40" i="1"/>
  <c r="A41" i="1"/>
  <c r="B41" i="1"/>
  <c r="C41" i="1"/>
  <c r="D41" i="1"/>
  <c r="E41" i="1"/>
  <c r="A42" i="1"/>
  <c r="B42" i="1"/>
  <c r="C42" i="1"/>
  <c r="D42" i="1"/>
  <c r="E42" i="1"/>
  <c r="A43" i="1"/>
  <c r="B43" i="1"/>
  <c r="C43" i="1"/>
  <c r="D43" i="1"/>
  <c r="E43" i="1"/>
  <c r="A44" i="1"/>
  <c r="B44" i="1"/>
  <c r="C44" i="1"/>
  <c r="D44" i="1"/>
  <c r="E44" i="1"/>
  <c r="A45" i="1"/>
  <c r="B45" i="1"/>
  <c r="C45" i="1"/>
  <c r="D45" i="1"/>
  <c r="E45" i="1"/>
  <c r="A46" i="1"/>
  <c r="B46" i="1"/>
  <c r="C46" i="1"/>
  <c r="D46" i="1"/>
  <c r="E46" i="1"/>
  <c r="A47" i="1"/>
  <c r="C47" i="1"/>
  <c r="D47" i="1"/>
  <c r="E47" i="1"/>
  <c r="A48" i="1"/>
  <c r="B48" i="1"/>
  <c r="C48" i="1"/>
  <c r="D48" i="1"/>
  <c r="E48" i="1"/>
  <c r="A49" i="1"/>
  <c r="B49" i="1"/>
  <c r="C49" i="1"/>
  <c r="D49" i="1"/>
  <c r="E49" i="1"/>
  <c r="D36" i="1"/>
  <c r="C36" i="1"/>
  <c r="B36" i="1"/>
  <c r="E36" i="1"/>
  <c r="A36" i="1"/>
  <c r="B24" i="1"/>
  <c r="C24" i="1"/>
  <c r="D24" i="1"/>
  <c r="E24" i="1"/>
  <c r="A25" i="1"/>
  <c r="B25" i="1"/>
  <c r="C25" i="1"/>
  <c r="D25" i="1"/>
  <c r="E25" i="1"/>
  <c r="A26" i="1"/>
  <c r="B26" i="1"/>
  <c r="C26" i="1"/>
  <c r="D26" i="1"/>
  <c r="E26" i="1"/>
  <c r="A27" i="1"/>
  <c r="B27" i="1"/>
  <c r="C27" i="1"/>
  <c r="D27" i="1"/>
  <c r="E27" i="1"/>
  <c r="A28" i="1"/>
  <c r="B28" i="1"/>
  <c r="C28" i="1"/>
  <c r="D28" i="1"/>
  <c r="E28" i="1"/>
  <c r="A29" i="1"/>
  <c r="B29" i="1"/>
  <c r="C29" i="1"/>
  <c r="D29" i="1"/>
  <c r="E29" i="1"/>
  <c r="A30" i="1"/>
  <c r="B30" i="1"/>
  <c r="C30" i="1"/>
  <c r="D30" i="1"/>
  <c r="E30" i="1"/>
  <c r="A31" i="1"/>
  <c r="B31" i="1"/>
  <c r="C31" i="1"/>
  <c r="D31" i="1"/>
  <c r="E31" i="1"/>
  <c r="A32" i="1"/>
  <c r="B32" i="1"/>
  <c r="C32" i="1"/>
  <c r="D32" i="1"/>
  <c r="E32" i="1"/>
  <c r="A33" i="1"/>
  <c r="B33" i="1"/>
  <c r="C33" i="1"/>
  <c r="D33" i="1"/>
  <c r="E33" i="1"/>
  <c r="D23" i="1"/>
  <c r="E23" i="1"/>
  <c r="C23" i="1"/>
  <c r="B23" i="1"/>
  <c r="A23" i="1"/>
  <c r="A13" i="1"/>
  <c r="B13" i="1"/>
  <c r="C13" i="1"/>
  <c r="D13" i="1"/>
  <c r="E13" i="1"/>
  <c r="A14" i="1"/>
  <c r="B14" i="1"/>
  <c r="C14" i="1"/>
  <c r="D14" i="1"/>
  <c r="E14" i="1"/>
  <c r="A15" i="1"/>
  <c r="B15" i="1"/>
  <c r="C15" i="1"/>
  <c r="D15" i="1"/>
  <c r="E15" i="1"/>
  <c r="A16" i="1"/>
  <c r="B16" i="1"/>
  <c r="C16" i="1"/>
  <c r="D16" i="1"/>
  <c r="E16" i="1"/>
  <c r="A17" i="1"/>
  <c r="B17" i="1"/>
  <c r="C17" i="1"/>
  <c r="D17" i="1"/>
  <c r="E17" i="1"/>
  <c r="A18" i="1"/>
  <c r="B18" i="1"/>
  <c r="C18" i="1"/>
  <c r="D18" i="1"/>
  <c r="E18" i="1"/>
  <c r="A19" i="1"/>
  <c r="B19" i="1"/>
  <c r="C19" i="1"/>
  <c r="D19" i="1"/>
  <c r="E19" i="1"/>
  <c r="A20" i="1"/>
  <c r="B20" i="1"/>
  <c r="C20" i="1"/>
  <c r="D20" i="1"/>
  <c r="E20" i="1"/>
  <c r="D12" i="1"/>
  <c r="E12" i="1"/>
  <c r="C12" i="1"/>
  <c r="B12" i="1"/>
  <c r="A12" i="1"/>
  <c r="J47" i="1" l="1"/>
  <c r="J48" i="1"/>
  <c r="J49" i="1"/>
  <c r="J45" i="1"/>
  <c r="J46" i="1"/>
  <c r="J43" i="1"/>
  <c r="J44" i="1"/>
  <c r="J41" i="1"/>
  <c r="J42" i="1"/>
  <c r="J40" i="1"/>
  <c r="G40" i="1" s="1"/>
  <c r="J37" i="1"/>
  <c r="J38" i="1"/>
  <c r="G38" i="1" s="1"/>
  <c r="J36" i="1"/>
  <c r="J32" i="1"/>
  <c r="J33" i="1"/>
  <c r="J30" i="1"/>
  <c r="J31" i="1"/>
  <c r="J28" i="1"/>
  <c r="J29" i="1"/>
  <c r="J26" i="1"/>
  <c r="J27" i="1"/>
  <c r="J24" i="1"/>
  <c r="J25" i="1"/>
  <c r="J23" i="1"/>
  <c r="J19" i="1"/>
  <c r="G19" i="1" s="1"/>
  <c r="J20" i="1"/>
  <c r="J17" i="1"/>
  <c r="J18" i="1"/>
  <c r="J15" i="1"/>
  <c r="J16" i="1"/>
  <c r="J13" i="1"/>
  <c r="J14" i="1"/>
  <c r="J12" i="1"/>
  <c r="K40" i="1" l="1"/>
  <c r="M40" i="1" s="1"/>
  <c r="L12" i="1" l="1"/>
  <c r="L13" i="1"/>
  <c r="M8" i="1" l="1"/>
  <c r="L14" i="1" l="1"/>
  <c r="G12" i="1"/>
  <c r="K12" i="1" s="1"/>
  <c r="M12" i="1" s="1"/>
  <c r="G13" i="1"/>
  <c r="K13" i="1" s="1"/>
  <c r="M13" i="1" s="1"/>
  <c r="G14" i="1"/>
  <c r="G15" i="1"/>
  <c r="G16" i="1"/>
  <c r="G17" i="1"/>
  <c r="L17" i="1"/>
  <c r="G18" i="1"/>
  <c r="L18" i="1"/>
  <c r="L19" i="1"/>
  <c r="G20" i="1"/>
  <c r="G23" i="1"/>
  <c r="L23" i="1"/>
  <c r="G24" i="1"/>
  <c r="L24" i="1"/>
  <c r="G25" i="1"/>
  <c r="L25" i="1"/>
  <c r="G26" i="1"/>
  <c r="G27" i="1"/>
  <c r="G28" i="1"/>
  <c r="L28" i="1"/>
  <c r="G29" i="1"/>
  <c r="L29" i="1"/>
  <c r="G30" i="1"/>
  <c r="G31" i="1"/>
  <c r="G32" i="1"/>
  <c r="L32" i="1"/>
  <c r="G33" i="1"/>
  <c r="L33" i="1"/>
  <c r="G36" i="1"/>
  <c r="L36" i="1"/>
  <c r="G37" i="1"/>
  <c r="L38" i="1"/>
  <c r="K38" i="1" s="1"/>
  <c r="M38" i="1" s="1"/>
  <c r="H40" i="1"/>
  <c r="G41" i="1"/>
  <c r="H41" i="1"/>
  <c r="G42" i="1"/>
  <c r="H42" i="1"/>
  <c r="G43" i="1"/>
  <c r="H43" i="1"/>
  <c r="G44" i="1"/>
  <c r="G45" i="1"/>
  <c r="G46" i="1"/>
  <c r="G47" i="1"/>
  <c r="G48" i="1"/>
  <c r="G49" i="1"/>
  <c r="K14" i="1" l="1"/>
  <c r="M14" i="1" s="1"/>
  <c r="K25" i="1"/>
  <c r="M25" i="1" s="1"/>
  <c r="K17" i="1"/>
  <c r="M17" i="1" s="1"/>
  <c r="K19" i="1"/>
  <c r="M19" i="1" s="1"/>
  <c r="K24" i="1"/>
  <c r="M24" i="1" s="1"/>
  <c r="K18" i="1"/>
  <c r="M18" i="1" s="1"/>
  <c r="K36" i="1"/>
  <c r="M36" i="1" s="1"/>
  <c r="K28" i="1"/>
  <c r="M28" i="1" s="1"/>
  <c r="K23" i="1"/>
  <c r="M23" i="1" s="1"/>
  <c r="K33" i="1"/>
  <c r="M33" i="1" s="1"/>
  <c r="L21" i="1"/>
  <c r="N21" i="1" s="1"/>
  <c r="H44" i="1"/>
  <c r="M44" i="1" s="1"/>
  <c r="K29" i="1"/>
  <c r="M29" i="1" s="1"/>
  <c r="K32" i="1"/>
  <c r="M32" i="1" s="1"/>
  <c r="L34" i="1"/>
  <c r="N34" i="1" s="1"/>
  <c r="L40" i="1" l="1"/>
  <c r="L50" i="1" s="1"/>
  <c r="N50" i="1" s="1"/>
  <c r="O4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Sullivant,Duane (DSHS)</author>
    <author>Sullivant,Duane (HHSC)</author>
  </authors>
  <commentList>
    <comment ref="K14" authorId="0" shapeId="0" xr:uid="{00000000-0006-0000-0000-000001000000}">
      <text>
        <r>
          <rPr>
            <sz val="8"/>
            <color indexed="81"/>
            <rFont val="Tahoma"/>
            <family val="2"/>
          </rPr>
          <t>Number served calculated based on the total of Outpatient Services Average  ($2,083.12) per client.</t>
        </r>
      </text>
    </comment>
    <comment ref="K29" authorId="1" shapeId="0" xr:uid="{EB953E8E-4168-4C00-8723-B6A46ECB43C2}">
      <text>
        <r>
          <rPr>
            <sz val="9"/>
            <color indexed="81"/>
            <rFont val="Tahoma"/>
            <family val="2"/>
          </rPr>
          <t xml:space="preserve">Number served calculated based on the total of Outpatient Services Average ($2,489.77) per client.
</t>
        </r>
      </text>
    </comment>
    <comment ref="K40" authorId="0" shapeId="0" xr:uid="{00000000-0006-0000-0000-000004000000}">
      <text>
        <r>
          <rPr>
            <sz val="8"/>
            <color indexed="81"/>
            <rFont val="Tahoma"/>
            <family val="2"/>
          </rPr>
          <t>Number served based on average cost per client of ($2,378.34) for all Youth OP services</t>
        </r>
      </text>
    </comment>
  </commentList>
</comments>
</file>

<file path=xl/sharedStrings.xml><?xml version="1.0" encoding="utf-8"?>
<sst xmlns="http://schemas.openxmlformats.org/spreadsheetml/2006/main" count="378" uniqueCount="245">
  <si>
    <t>Treatment Calculation Worksheet</t>
  </si>
  <si>
    <t>Rev.</t>
  </si>
  <si>
    <t>Contractor</t>
  </si>
  <si>
    <t>Contract start date</t>
  </si>
  <si>
    <t>Region</t>
  </si>
  <si>
    <t>Contract end date</t>
  </si>
  <si>
    <t>Required Match</t>
  </si>
  <si>
    <t>Days in fiscal year</t>
  </si>
  <si>
    <t>Enter Dollar Value</t>
  </si>
  <si>
    <t>BHSMS Entries</t>
  </si>
  <si>
    <t>Procedure Code</t>
  </si>
  <si>
    <t>Billing Code</t>
  </si>
  <si>
    <t>Program ID</t>
  </si>
  <si>
    <t xml:space="preserve">Service Types                                  </t>
  </si>
  <si>
    <t>Unit</t>
  </si>
  <si>
    <t>Days or Units (LOS)</t>
  </si>
  <si>
    <t>Average $ per client</t>
  </si>
  <si>
    <t xml:space="preserve">Requested amount </t>
  </si>
  <si>
    <t>%</t>
  </si>
  <si>
    <t>Unit Rate</t>
  </si>
  <si>
    <t>Number Served</t>
  </si>
  <si>
    <t>Distribution $</t>
  </si>
  <si>
    <t>Capacity</t>
  </si>
  <si>
    <t>Match</t>
  </si>
  <si>
    <t>Treatment - Adult</t>
  </si>
  <si>
    <t>Total TRA</t>
  </si>
  <si>
    <t>Treatment - Specialized Female</t>
  </si>
  <si>
    <t>Total TRF</t>
  </si>
  <si>
    <t>Treatment - Youth</t>
  </si>
  <si>
    <t>H2016HAHV</t>
  </si>
  <si>
    <t>Total TRY</t>
  </si>
  <si>
    <t>End of worksheet</t>
  </si>
  <si>
    <t>Statewide</t>
  </si>
  <si>
    <t>rates</t>
  </si>
  <si>
    <t>Version</t>
  </si>
  <si>
    <t>Date Revised</t>
  </si>
  <si>
    <t>Revision</t>
  </si>
  <si>
    <t>02/02/2019</t>
  </si>
  <si>
    <t>2/2019</t>
  </si>
  <si>
    <t>Secured for posting online</t>
  </si>
  <si>
    <t>7/2019</t>
  </si>
  <si>
    <t>revised Naltrexone rate from $967.00 to $1208.40 and Naltrexone Support Services from $235.00 to $183.82</t>
  </si>
  <si>
    <t>01/2020</t>
  </si>
  <si>
    <t>revised notes and updated formulas</t>
  </si>
  <si>
    <t>5/2020</t>
  </si>
  <si>
    <t>Revised rates, Revised Program IDs, Removed TRA-OTS, revised MAT LOS</t>
  </si>
  <si>
    <t>9/2020</t>
  </si>
  <si>
    <t>Revised Billing/Procedure Codes</t>
  </si>
  <si>
    <t>12/02/2021</t>
  </si>
  <si>
    <t>12/2020</t>
  </si>
  <si>
    <t>Added GPRA to MAT Services</t>
  </si>
  <si>
    <t>3/2020</t>
  </si>
  <si>
    <t>Added GPRA and Outpatient Visit to LBHA</t>
  </si>
  <si>
    <t>9/15/2021</t>
  </si>
  <si>
    <t>Corrected NAS MAT services to total correctly</t>
  </si>
  <si>
    <t>Revised COPSD capacity and number served</t>
  </si>
  <si>
    <t>8/1/2022</t>
  </si>
  <si>
    <t>Revised COPSD capacity and number served. Secured to place online</t>
  </si>
  <si>
    <t>01/01/2023</t>
  </si>
  <si>
    <t>Revised Methadone rate to $18.84 and revised Buprenorphine rate to $34.15</t>
  </si>
  <si>
    <t>6/28/2022</t>
  </si>
  <si>
    <t>6/28/2023</t>
  </si>
  <si>
    <t>Corrected Spec Fem Amb Detox LBHA from HB0014 to HB0012, corrected W/C Res Intensive LBHA from H2036HBTGU9 to H2036HDTGU9, and revised the percentages of Buprenorphine (15% to 18$), Naltrexone (5% to 2%), New Admissions Health Screening (5% to 2%) , and Comorbid Services (7% to 2%)</t>
  </si>
  <si>
    <t>07/05/2023</t>
  </si>
  <si>
    <t>Revised NAS-MAT rate to $34.15. Removed MAT from PPW.  PPW MAT services were removed in the contract for FY23</t>
  </si>
  <si>
    <t>8/10/2023</t>
  </si>
  <si>
    <t>8/10/223</t>
  </si>
  <si>
    <t>Secured to place online</t>
  </si>
  <si>
    <t>10/16/2023</t>
  </si>
  <si>
    <t>Revised rates</t>
  </si>
  <si>
    <t>12/22/2023</t>
  </si>
  <si>
    <t>Revised rates and calculations, and received approval from CMU, TTOR, and SITP</t>
  </si>
  <si>
    <t>1</t>
  </si>
  <si>
    <t>2</t>
  </si>
  <si>
    <t>3</t>
  </si>
  <si>
    <t>4</t>
  </si>
  <si>
    <t>5</t>
  </si>
  <si>
    <t>6</t>
  </si>
  <si>
    <t>7</t>
  </si>
  <si>
    <t>8</t>
  </si>
  <si>
    <t>9</t>
  </si>
  <si>
    <t>10</t>
  </si>
  <si>
    <t>11</t>
  </si>
  <si>
    <t>Rate</t>
  </si>
  <si>
    <t>Number of Units</t>
  </si>
  <si>
    <t>Description</t>
  </si>
  <si>
    <t>Status</t>
  </si>
  <si>
    <t>H2036</t>
  </si>
  <si>
    <t>H2036HBTG</t>
  </si>
  <si>
    <t>SA/TRA</t>
  </si>
  <si>
    <t>Day</t>
  </si>
  <si>
    <t>Adult Residential Intensive</t>
  </si>
  <si>
    <t>Bundled rate to provide payment for adult residential treatment service to include individual and group counseling, education, planned activities, room and board</t>
  </si>
  <si>
    <t>Active</t>
  </si>
  <si>
    <t>H2036HBTF</t>
  </si>
  <si>
    <t>Adult Residential Supportive</t>
  </si>
  <si>
    <t>Bundled rate to provide payment for adult supportive residential treatment service to include individual and group counseling, education, planned activities, room and board</t>
  </si>
  <si>
    <t>H2035</t>
  </si>
  <si>
    <t>H2035HB</t>
  </si>
  <si>
    <t>Hour</t>
  </si>
  <si>
    <t>Adult Outpatient Individual</t>
  </si>
  <si>
    <t>Bundled rate to provide adult outpatient services (supportive or intensive) to include a comprehensive assessment,  individualized treatment plan, and individual counseling</t>
  </si>
  <si>
    <t>H0005</t>
  </si>
  <si>
    <t>H0005HB</t>
  </si>
  <si>
    <t>Adult Outpatient Group Counseling</t>
  </si>
  <si>
    <t>Bundled rate to provide adult outpatient process group services (supportive or intensive)</t>
  </si>
  <si>
    <t>T1012</t>
  </si>
  <si>
    <t>T1012HBHQ</t>
  </si>
  <si>
    <t>Adult Outpatient Group Education</t>
  </si>
  <si>
    <t>Bundled rate to provide adult outpatient group education services (supportive or intensive)</t>
  </si>
  <si>
    <t>H0010</t>
  </si>
  <si>
    <t>H0010HB</t>
  </si>
  <si>
    <t>Adult Residential Detoxification</t>
  </si>
  <si>
    <t xml:space="preserve">Bundled rate for adult residential withdrawal management to provide physician care, physician examination, emergency medical care, and room and board. </t>
  </si>
  <si>
    <t>H0012</t>
  </si>
  <si>
    <t>H0012HB</t>
  </si>
  <si>
    <t>Adult Ambulatory Detoxification</t>
  </si>
  <si>
    <t>Bundled rate for adult ambulatory withdrawal management to provide physician care, physician examination, and emergency medical care.</t>
  </si>
  <si>
    <t>H2036TF</t>
  </si>
  <si>
    <t>HIV Residential</t>
  </si>
  <si>
    <t>Bundled rate to provide payment for adult human immunodeficiency virus residential treatment service to include individual and group counseling, education, planned activities, physical care, room and board</t>
  </si>
  <si>
    <t>H2022</t>
  </si>
  <si>
    <t>H2022HBTGHFP3</t>
  </si>
  <si>
    <t>Adult HIV Residential Wraparound Services</t>
  </si>
  <si>
    <t>Bundled rate to provide payment for adult human immunodeficiency virus residential treatment service to include physical care, room and board not paid by Medicaid</t>
  </si>
  <si>
    <t>Treatment - Female</t>
  </si>
  <si>
    <t>H2036HBHDTG</t>
  </si>
  <si>
    <t>SA/TRF</t>
  </si>
  <si>
    <t>Adult Spec Fem Residential Intensive</t>
  </si>
  <si>
    <t>Bundled rate to provide payment for adult pregnant women residential treatment service to include individual and group counseling, education, planned activities, room and board</t>
  </si>
  <si>
    <t>H2036HBHDTF</t>
  </si>
  <si>
    <t>Adult Spec Fem Residential Supportive</t>
  </si>
  <si>
    <t>Bundled rate to provide payment for adult pregnant women supportive residential treatment service to include individual and group counseling, education, planned activities, room and board</t>
  </si>
  <si>
    <t>H2036HDTG</t>
  </si>
  <si>
    <t>Adult Spec Fem W/C Residential Intensive</t>
  </si>
  <si>
    <t>Bundled rate to provide payment for adult women and their children residential treatment service to include individual and group counseling, education, planned activities, childcare, room and board for both the woman and her children</t>
  </si>
  <si>
    <t>H2022HAHDTGHF</t>
  </si>
  <si>
    <t>Adult Spec Fem W/C Residential Wraparound Services-LESS THAN 21</t>
  </si>
  <si>
    <t>Bundled rate to provide payment for women (under 21) with children residential treatment service child care and room and board not paid by Medicaid</t>
  </si>
  <si>
    <t>H2022HBHDTGHF</t>
  </si>
  <si>
    <t>Adult Spec Fem W/C Residential Wraparound Services- 21 and OVER</t>
  </si>
  <si>
    <t>Bundled rate to provide payment for women (over 21) with children residential treatment service child care and room and board not paid by Medicaid</t>
  </si>
  <si>
    <t>H2036HDTF</t>
  </si>
  <si>
    <t>Adult Spec Fem W/C Residential Supportive</t>
  </si>
  <si>
    <t>Bundled rate to provide payment for pregnant females supportive residential treatment service to include individual and group counseling, education, planned activities, room and board</t>
  </si>
  <si>
    <t>H2035HBHD</t>
  </si>
  <si>
    <t>Adult Spec Female Outpatient Individual</t>
  </si>
  <si>
    <t>Bundled rate to provide adult pregnant female outpatient services (supportive or intensive) to include a comprehensive assessment,  individualized treatment plan, and individual counseling</t>
  </si>
  <si>
    <t>H0005HBHD</t>
  </si>
  <si>
    <t>Adult Spec Female Outpatient Group Counseling</t>
  </si>
  <si>
    <t>Bundled rate to provide adult pregnant femal outpatient process group services (supportive or intensive)</t>
  </si>
  <si>
    <t>T1012HBHDHQ</t>
  </si>
  <si>
    <t>Adult Spec Female Outpatient Group Education</t>
  </si>
  <si>
    <t>Bundled rate to provide adult pregnant female outpatient group education services (supportive or intensive)</t>
  </si>
  <si>
    <t>H0010HBHD</t>
  </si>
  <si>
    <t>Adult Spec Fem Residential Detoxification</t>
  </si>
  <si>
    <t xml:space="preserve">Bundled rate for adult residential withdrawal management to provide physician care, physician examination, physician monitoring of fetus, emergency medical care, and room and board. </t>
  </si>
  <si>
    <t>H0012HBHD</t>
  </si>
  <si>
    <t>Adult Spec Fem Ambulatory Detoxification</t>
  </si>
  <si>
    <t>Bundled rate for adult ambulatory withdrawal management to provide physician care, physician examination, physician monitoring of fetus, and emergency medical care.</t>
  </si>
  <si>
    <t>H2036HATG</t>
  </si>
  <si>
    <t>SA/TRY</t>
  </si>
  <si>
    <t>Youth Residential Intensive</t>
  </si>
  <si>
    <t>Bundled rate to provide payment for youth (under 18) residential treatment service to include individual and group counseling, education, planned activities, room and board</t>
  </si>
  <si>
    <t>H2022HAHF</t>
  </si>
  <si>
    <t>Youth Intensive Residential Services-Room &amp; Board</t>
  </si>
  <si>
    <t>Bundled rate to provide payment for youth (under 18) in residential treatment services room and board not covered by Medicaid</t>
  </si>
  <si>
    <t>H2036HATF</t>
  </si>
  <si>
    <t>Youth Residential Supportive</t>
  </si>
  <si>
    <t>Bundled rate to provide payment for youth (under 18) supportive residential treatment service to include individual and group counseling, education, planned activities, room and board</t>
  </si>
  <si>
    <t>Youth Outpatient Services</t>
  </si>
  <si>
    <t>H2035HA</t>
  </si>
  <si>
    <t>Youth Outpatient Individual</t>
  </si>
  <si>
    <t>Bundled rate to provide youth (under 17) outpatient services (supportive or intensive) to include a comprehensive assessment,  individualized treatment plan, and individual counseling</t>
  </si>
  <si>
    <t>H2016</t>
  </si>
  <si>
    <t>H2016HA</t>
  </si>
  <si>
    <t>Youth Adolescent Support</t>
  </si>
  <si>
    <t xml:space="preserve">Rate to provide youth (under 18) adolescent support services to ensure emotional, developmental, and mental health issues are addressed </t>
  </si>
  <si>
    <t>T1006</t>
  </si>
  <si>
    <t>T1006HATF</t>
  </si>
  <si>
    <t>Youth Family Counseling</t>
  </si>
  <si>
    <t>Rate to provide youth (under 18) counseling to the client and family</t>
  </si>
  <si>
    <t>T1006HAHF</t>
  </si>
  <si>
    <t>Youth Family Support</t>
  </si>
  <si>
    <t>Rate to provide youth (under 18) adolescent support services to ensure emotional, developmental, and mental health issues are addressed at the family level</t>
  </si>
  <si>
    <t>90791HA</t>
  </si>
  <si>
    <t>Psychiatric Diagnostic Evaluation</t>
  </si>
  <si>
    <t>Rate to provide a psychiatric consultation for the youth (under 18) client</t>
  </si>
  <si>
    <t>H0005HA</t>
  </si>
  <si>
    <t>Youth Outpatient Group Counseling</t>
  </si>
  <si>
    <t>Bundled rate to provide youth (under 17) outpatient process group services (supportive or intensive)</t>
  </si>
  <si>
    <t>T1012HAHQ</t>
  </si>
  <si>
    <t>Youth Outpatient Group Education</t>
  </si>
  <si>
    <t>Bundled rate to provide youth (under 17) outpatient group education services (supportive or intensive)</t>
  </si>
  <si>
    <t>Youth Adolescent Support-Medicaid Youth Wraparound</t>
  </si>
  <si>
    <t>Rate to provide youth (under 18) adolescent support services to ensure emotional, developmental, and mental health issues are addressed not paid by Medicaid</t>
  </si>
  <si>
    <t>T1006HATFHV</t>
  </si>
  <si>
    <t>Youth Family Counseling-Medicaid Youth Wraparound-Parent Education Sessions</t>
  </si>
  <si>
    <t>Rate to provide youth (under 18) counseling to the client and family not paid by Medicaid</t>
  </si>
  <si>
    <t>T1006HAHFHV</t>
  </si>
  <si>
    <t>Youth Family Support-Medicaid Youth Wraparound(TRY)</t>
  </si>
  <si>
    <t>Rate to provide youth (under 18) adolescent support services to ensure emotional, developmental, and mental health issues are addressed at the family level not paid by Medicaid</t>
  </si>
  <si>
    <t xml:space="preserve">Applicant must fill in Contactor name </t>
  </si>
  <si>
    <t>Column H</t>
  </si>
  <si>
    <t xml:space="preserve">Applicant should fill in required elements and requested dollar amounts in the cells shaded yellow for services proposed to be provided through this RFA. </t>
  </si>
  <si>
    <t>Cell C3</t>
  </si>
  <si>
    <t>Cell J3</t>
  </si>
  <si>
    <t>Cell or Column Reference</t>
  </si>
  <si>
    <r>
      <t xml:space="preserve">Applicant should complete a Treatment Fee Services Rate Tab "TRA, TRF and TRY" </t>
    </r>
    <r>
      <rPr>
        <b/>
        <u/>
        <sz val="11"/>
        <rFont val="Arial"/>
        <family val="2"/>
      </rPr>
      <t>for each region</t>
    </r>
    <r>
      <rPr>
        <b/>
        <sz val="11"/>
        <rFont val="Arial"/>
        <family val="2"/>
      </rPr>
      <t xml:space="preserve"> that is being proposed to be served by this Application. </t>
    </r>
  </si>
  <si>
    <t>Cell H12</t>
  </si>
  <si>
    <t>Cell H13</t>
  </si>
  <si>
    <t>Cell H14</t>
  </si>
  <si>
    <t xml:space="preserve"> Adult Residential Intensive </t>
  </si>
  <si>
    <t xml:space="preserve"> Adult Residential Supportive </t>
  </si>
  <si>
    <t xml:space="preserve">Represents requested funding for Adult Outpatient Individual, Adult Outpatient Group Counseling and Outpatient Group Education. On average: Adult requires 9 hours of Individual Counseling, 10 hours of Group Counseling and 32 hours of Education.  </t>
  </si>
  <si>
    <t>Cell H17</t>
  </si>
  <si>
    <t>Cell H18</t>
  </si>
  <si>
    <t>Cell H19</t>
  </si>
  <si>
    <t>Cell H23</t>
  </si>
  <si>
    <t>Cell H24</t>
  </si>
  <si>
    <t>Cell H25</t>
  </si>
  <si>
    <t>Cell H28</t>
  </si>
  <si>
    <t>Cell H29</t>
  </si>
  <si>
    <t>Cell H32</t>
  </si>
  <si>
    <t>Cell H33</t>
  </si>
  <si>
    <t>Cell H36</t>
  </si>
  <si>
    <t>Cell H38</t>
  </si>
  <si>
    <t>Cell H39</t>
  </si>
  <si>
    <t xml:space="preserve">Applicant must fill in Region and submit separate Exhibit Ks for each region Applicant is proposing to serve. </t>
  </si>
  <si>
    <t xml:space="preserve">Adult Residential Detoxification </t>
  </si>
  <si>
    <t xml:space="preserve"> Adult Ambulatory Detoxification </t>
  </si>
  <si>
    <t xml:space="preserve">Represents requested funding for Adult HIV Residential and Adult HIV Residential Wraparound Services.  </t>
  </si>
  <si>
    <t xml:space="preserve"> Adult Spec Fem Residential Intensive </t>
  </si>
  <si>
    <t xml:space="preserve"> Adult Spec Fem Supportive Residential </t>
  </si>
  <si>
    <t>Represents requested funding for Adult Spec Fem W/C Residential Intensive,  Adult Spec Fem W/C Residential Services- for people ages 21 and over and Adult Spec Fem W/C Residential Services- for people less than age 22.</t>
  </si>
  <si>
    <t>Represents requested funding for Adult Spec Female Outpatient Individual, Adult Spec Female Outpatient Group Counseling, and Adult Spec Female Outpatient Group Education.</t>
  </si>
  <si>
    <t xml:space="preserve"> Adult Spec W/C Residential Supportive </t>
  </si>
  <si>
    <t xml:space="preserve"> Adult Spec Female Residential Detoxification </t>
  </si>
  <si>
    <t xml:space="preserve"> Adult Spec Female Ambulatory Detoxification </t>
  </si>
  <si>
    <t>Service Descriptions</t>
  </si>
  <si>
    <t>Represents Youth Residential Intensive and Youth Intensive Residential Services-Room &amp; Board. Youth Intensive Residential Room and Board is rate that paid for a youths room and board with Medicaid paying for the counseling an education.</t>
  </si>
  <si>
    <t xml:space="preserve">Applicant must fill in requested dollar amount for each yellow shaded cell that aligns with the services that the Applicants is proposing to serve which are described below:  </t>
  </si>
  <si>
    <t>Represents requested funding for all Youth Outpatient Services. Services listed in Rows 40-49 will result in calculated requested amounts using a percentage calculation in Column I</t>
  </si>
  <si>
    <t xml:space="preserve">Applicant should enter requested dollar amounts for the Cells listed below, which are shaded yellow in the "TRA, TRF and TRY tab. Some represent combined services types. </t>
  </si>
  <si>
    <t>RFA #HHS0015355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</si>
</sst>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
    <numFmt numFmtId="166" formatCode="&quot;$&quot;#,##0.00"/>
    <numFmt numFmtId="167" formatCode="0.0"/>
  </numFmts>
  <fonts count="28" x14ac:knownFonts="1">
    <font>
      <sz val="10"/>
      <name val="Arial"/>
    </font>
    <font>
      <sz val="10"/>
      <name val="Arial"/>
      <family val="2"/>
    </font>
    <font>
      <b/>
      <sz val="12"/>
      <name val="Arial"/>
      <family val="2"/>
    </font>
    <font>
      <b/>
      <sz val="11"/>
      <name val="Arial"/>
      <family val="2"/>
    </font>
    <font>
      <sz val="10"/>
      <name val="Arial Narrow"/>
      <family val="2"/>
    </font>
    <font>
      <b/>
      <sz val="10"/>
      <name val="Arial"/>
      <family val="2"/>
    </font>
    <font>
      <sz val="8"/>
      <name val="Arial"/>
      <family val="2"/>
    </font>
    <font>
      <i/>
      <sz val="8"/>
      <name val="Arial Narrow"/>
      <family val="2"/>
    </font>
    <font>
      <sz val="12"/>
      <name val="Arial"/>
      <family val="2"/>
    </font>
    <font>
      <sz val="8"/>
      <color indexed="81"/>
      <name val="Tahoma"/>
      <family val="2"/>
    </font>
    <font>
      <sz val="10"/>
      <color indexed="63"/>
      <name val="Arial"/>
      <family val="2"/>
    </font>
    <font>
      <sz val="11"/>
      <color theme="1"/>
      <name val="Calibri"/>
      <family val="2"/>
      <scheme val="minor"/>
    </font>
    <font>
      <u/>
      <sz val="11"/>
      <color theme="10"/>
      <name val="Calibri"/>
      <family val="2"/>
      <scheme val="minor"/>
    </font>
    <font>
      <sz val="10"/>
      <color theme="0"/>
      <name val="Arial"/>
      <family val="2"/>
    </font>
    <font>
      <sz val="10"/>
      <color theme="0"/>
      <name val="Arial Narrow"/>
      <family val="2"/>
    </font>
    <font>
      <sz val="12"/>
      <name val="Arial Narrow"/>
      <family val="2"/>
    </font>
    <font>
      <b/>
      <sz val="9"/>
      <name val="Arial"/>
      <family val="2"/>
    </font>
    <font>
      <sz val="9"/>
      <name val="Arial"/>
      <family val="2"/>
    </font>
    <font>
      <sz val="9"/>
      <color indexed="81"/>
      <name val="Tahoma"/>
      <family val="2"/>
    </font>
    <font>
      <sz val="11"/>
      <name val="Arial"/>
      <family val="2"/>
    </font>
    <font>
      <b/>
      <sz val="11"/>
      <name val="Calibri"/>
      <family val="2"/>
      <scheme val="minor"/>
    </font>
    <font>
      <sz val="11"/>
      <name val="Calibri"/>
      <family val="2"/>
      <scheme val="minor"/>
    </font>
    <font>
      <sz val="8"/>
      <name val="Arial"/>
      <family val="2"/>
    </font>
    <font>
      <sz val="8"/>
      <name val="Arial"/>
      <family val="2"/>
    </font>
    <font>
      <sz val="11"/>
      <name val="Arial"/>
      <family val="2"/>
    </font>
    <font>
      <b/>
      <sz val="11"/>
      <name val="Arial"/>
    </font>
    <font>
      <sz val="11"/>
      <name val="Arial"/>
    </font>
    <font>
      <b/>
      <u/>
      <sz val="11"/>
      <name val="Arial"/>
      <family val="2"/>
    </font>
  </fonts>
  <fills count="1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FFFF99"/>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99"/>
        <bgColor rgb="FF000000"/>
      </patternFill>
    </fill>
    <fill>
      <patternFill patternType="solid">
        <fgColor theme="0" tint="-4.9989318521683403E-2"/>
        <bgColor indexed="64"/>
      </patternFill>
    </fill>
  </fills>
  <borders count="53">
    <border>
      <left/>
      <right/>
      <top/>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12" fillId="0" borderId="0" applyNumberFormat="0" applyFill="0" applyBorder="0" applyAlignment="0" applyProtection="0"/>
    <xf numFmtId="0" fontId="11" fillId="0" borderId="0"/>
    <xf numFmtId="9" fontId="1" fillId="0" borderId="0" applyFont="0" applyFill="0" applyBorder="0" applyAlignment="0" applyProtection="0"/>
  </cellStyleXfs>
  <cellXfs count="270">
    <xf numFmtId="0" fontId="0" fillId="0" borderId="0" xfId="0"/>
    <xf numFmtId="44" fontId="10" fillId="4" borderId="18" xfId="2" applyFont="1" applyFill="1" applyBorder="1" applyProtection="1"/>
    <xf numFmtId="0" fontId="4" fillId="0" borderId="0" xfId="0" applyFont="1" applyAlignment="1">
      <alignment horizontal="center"/>
    </xf>
    <xf numFmtId="0" fontId="5" fillId="0" borderId="0" xfId="0" applyFont="1"/>
    <xf numFmtId="0" fontId="0" fillId="0" borderId="0" xfId="0" applyAlignment="1">
      <alignment horizontal="center"/>
    </xf>
    <xf numFmtId="44" fontId="4" fillId="0" borderId="0" xfId="2" applyFont="1" applyFill="1" applyBorder="1" applyProtection="1"/>
    <xf numFmtId="0" fontId="5" fillId="0" borderId="0" xfId="0" applyFont="1" applyAlignment="1">
      <alignment horizontal="center"/>
    </xf>
    <xf numFmtId="44" fontId="3" fillId="3" borderId="26" xfId="2" applyFont="1" applyFill="1" applyBorder="1" applyAlignment="1" applyProtection="1">
      <alignment horizontal="center" wrapText="1"/>
    </xf>
    <xf numFmtId="0" fontId="8" fillId="0" borderId="0" xfId="0" applyFont="1"/>
    <xf numFmtId="0" fontId="0" fillId="2" borderId="0" xfId="0" applyFill="1"/>
    <xf numFmtId="0" fontId="0" fillId="0" borderId="10" xfId="0" applyBorder="1"/>
    <xf numFmtId="0" fontId="8" fillId="0" borderId="0" xfId="0" applyFont="1" applyAlignment="1">
      <alignment horizontal="center"/>
    </xf>
    <xf numFmtId="0" fontId="1" fillId="2" borderId="10" xfId="0" applyFont="1" applyFill="1" applyBorder="1" applyAlignment="1">
      <alignment horizontal="center"/>
    </xf>
    <xf numFmtId="166" fontId="1" fillId="6" borderId="40" xfId="0" applyNumberFormat="1" applyFont="1" applyFill="1" applyBorder="1" applyAlignment="1">
      <alignment horizontal="center"/>
    </xf>
    <xf numFmtId="166" fontId="1" fillId="6" borderId="26" xfId="0" applyNumberFormat="1" applyFont="1" applyFill="1" applyBorder="1" applyAlignment="1">
      <alignment horizontal="center"/>
    </xf>
    <xf numFmtId="0" fontId="13" fillId="0" borderId="0" xfId="0" applyFont="1"/>
    <xf numFmtId="14" fontId="8" fillId="3" borderId="5" xfId="2" applyNumberFormat="1" applyFont="1" applyFill="1" applyBorder="1" applyProtection="1">
      <protection locked="0"/>
    </xf>
    <xf numFmtId="0" fontId="15" fillId="3" borderId="38" xfId="2" applyNumberFormat="1" applyFont="1" applyFill="1" applyBorder="1" applyAlignment="1" applyProtection="1">
      <alignment horizontal="center"/>
      <protection locked="0"/>
    </xf>
    <xf numFmtId="0" fontId="1" fillId="6" borderId="33" xfId="0" applyFont="1" applyFill="1" applyBorder="1" applyAlignment="1">
      <alignment horizontal="center"/>
    </xf>
    <xf numFmtId="44" fontId="1" fillId="5" borderId="0" xfId="0" applyNumberFormat="1" applyFont="1" applyFill="1"/>
    <xf numFmtId="44" fontId="1" fillId="5" borderId="1" xfId="0" applyNumberFormat="1" applyFont="1" applyFill="1" applyBorder="1"/>
    <xf numFmtId="0" fontId="17" fillId="0" borderId="0" xfId="0" applyFont="1"/>
    <xf numFmtId="0" fontId="5" fillId="3" borderId="16" xfId="0" applyFont="1" applyFill="1" applyBorder="1" applyAlignment="1">
      <alignment horizontal="center" wrapText="1"/>
    </xf>
    <xf numFmtId="0" fontId="5" fillId="6" borderId="24" xfId="0" applyFont="1" applyFill="1" applyBorder="1" applyAlignment="1">
      <alignment horizontal="center" wrapText="1"/>
    </xf>
    <xf numFmtId="0" fontId="5" fillId="5" borderId="14" xfId="0" applyFont="1" applyFill="1" applyBorder="1" applyAlignment="1">
      <alignment horizontal="center" wrapText="1"/>
    </xf>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15" fillId="0" borderId="0" xfId="2" applyNumberFormat="1" applyFont="1" applyFill="1" applyBorder="1" applyAlignment="1" applyProtection="1">
      <alignment horizontal="center"/>
    </xf>
    <xf numFmtId="0" fontId="2" fillId="0" borderId="0" xfId="0" applyFont="1"/>
    <xf numFmtId="44" fontId="15" fillId="0" borderId="0" xfId="2" applyFont="1" applyFill="1" applyBorder="1" applyProtection="1"/>
    <xf numFmtId="43" fontId="7" fillId="2" borderId="0" xfId="1" applyFont="1" applyFill="1" applyBorder="1" applyProtection="1"/>
    <xf numFmtId="0" fontId="8" fillId="2" borderId="0" xfId="0" applyFont="1" applyFill="1"/>
    <xf numFmtId="0" fontId="14" fillId="0" borderId="0" xfId="0" applyFont="1" applyAlignment="1">
      <alignment horizontal="center"/>
    </xf>
    <xf numFmtId="0" fontId="13" fillId="0" borderId="0" xfId="0" applyFont="1" applyAlignment="1">
      <alignment horizontal="center"/>
    </xf>
    <xf numFmtId="44" fontId="1" fillId="5" borderId="0" xfId="2" applyFont="1" applyFill="1" applyBorder="1" applyProtection="1"/>
    <xf numFmtId="0" fontId="1" fillId="5" borderId="0" xfId="0" applyFont="1" applyFill="1" applyAlignment="1">
      <alignment horizontal="center"/>
    </xf>
    <xf numFmtId="0" fontId="1" fillId="5" borderId="6" xfId="0" applyFont="1" applyFill="1" applyBorder="1"/>
    <xf numFmtId="0" fontId="1" fillId="0" borderId="10" xfId="0" applyFont="1" applyBorder="1" applyAlignment="1">
      <alignment horizontal="center"/>
    </xf>
    <xf numFmtId="0" fontId="1" fillId="0" borderId="0" xfId="0" applyFont="1"/>
    <xf numFmtId="0" fontId="5" fillId="9" borderId="7" xfId="0" applyFont="1" applyFill="1" applyBorder="1"/>
    <xf numFmtId="0" fontId="5" fillId="9" borderId="9" xfId="0" applyFont="1" applyFill="1" applyBorder="1"/>
    <xf numFmtId="0" fontId="5" fillId="9" borderId="9" xfId="0" applyFont="1" applyFill="1" applyBorder="1" applyAlignment="1">
      <alignment horizontal="center" wrapText="1"/>
    </xf>
    <xf numFmtId="0" fontId="5" fillId="9" borderId="8" xfId="0" applyFont="1" applyFill="1" applyBorder="1" applyAlignment="1">
      <alignment horizontal="center" wrapText="1"/>
    </xf>
    <xf numFmtId="0" fontId="5" fillId="5" borderId="0" xfId="0" applyFont="1" applyFill="1" applyAlignment="1">
      <alignment horizontal="center" wrapText="1"/>
    </xf>
    <xf numFmtId="0" fontId="5" fillId="5" borderId="11" xfId="0" applyFont="1" applyFill="1" applyBorder="1" applyAlignment="1">
      <alignment horizontal="center" wrapText="1"/>
    </xf>
    <xf numFmtId="0" fontId="5" fillId="5" borderId="25" xfId="0" applyFont="1" applyFill="1" applyBorder="1" applyAlignment="1">
      <alignment horizontal="center" wrapText="1"/>
    </xf>
    <xf numFmtId="0" fontId="5" fillId="9" borderId="35" xfId="0" applyFont="1" applyFill="1" applyBorder="1"/>
    <xf numFmtId="0" fontId="5" fillId="9" borderId="23" xfId="0" applyFont="1" applyFill="1" applyBorder="1"/>
    <xf numFmtId="0" fontId="5" fillId="9" borderId="23" xfId="0" applyFont="1" applyFill="1" applyBorder="1" applyAlignment="1">
      <alignment horizontal="center" wrapText="1"/>
    </xf>
    <xf numFmtId="0" fontId="5" fillId="6" borderId="34" xfId="0" applyFont="1" applyFill="1" applyBorder="1" applyAlignment="1">
      <alignment horizontal="center" wrapText="1"/>
    </xf>
    <xf numFmtId="0" fontId="2" fillId="9" borderId="9" xfId="0" applyFont="1" applyFill="1" applyBorder="1" applyAlignment="1">
      <alignment horizontal="center" vertical="center" wrapText="1"/>
    </xf>
    <xf numFmtId="0" fontId="2" fillId="9" borderId="23" xfId="0" applyFont="1" applyFill="1" applyBorder="1" applyAlignment="1">
      <alignment horizontal="center" vertical="center" wrapText="1"/>
    </xf>
    <xf numFmtId="0" fontId="5" fillId="10" borderId="35" xfId="0" applyFont="1" applyFill="1" applyBorder="1"/>
    <xf numFmtId="0" fontId="5" fillId="10" borderId="27" xfId="0" applyFont="1" applyFill="1" applyBorder="1"/>
    <xf numFmtId="0" fontId="5" fillId="10" borderId="27" xfId="0" applyFont="1" applyFill="1" applyBorder="1" applyAlignment="1">
      <alignment horizontal="center" wrapText="1"/>
    </xf>
    <xf numFmtId="0" fontId="5" fillId="10" borderId="34" xfId="0" applyFont="1" applyFill="1" applyBorder="1" applyAlignment="1">
      <alignment horizontal="center" wrapText="1"/>
    </xf>
    <xf numFmtId="0" fontId="5" fillId="10" borderId="45" xfId="0" applyFont="1" applyFill="1" applyBorder="1" applyAlignment="1">
      <alignment horizontal="center" wrapText="1"/>
    </xf>
    <xf numFmtId="0" fontId="5" fillId="10" borderId="28" xfId="0" applyFont="1" applyFill="1" applyBorder="1" applyAlignment="1">
      <alignment horizontal="center" wrapText="1"/>
    </xf>
    <xf numFmtId="0" fontId="5" fillId="10" borderId="50" xfId="0" applyFont="1" applyFill="1" applyBorder="1" applyAlignment="1">
      <alignment horizontal="center" wrapText="1"/>
    </xf>
    <xf numFmtId="0" fontId="5" fillId="10" borderId="11" xfId="0" applyFont="1" applyFill="1" applyBorder="1" applyAlignment="1">
      <alignment horizontal="center" wrapText="1"/>
    </xf>
    <xf numFmtId="0" fontId="5" fillId="10" borderId="23" xfId="0" applyFont="1" applyFill="1" applyBorder="1"/>
    <xf numFmtId="0" fontId="5" fillId="10" borderId="23" xfId="0" applyFont="1" applyFill="1" applyBorder="1" applyAlignment="1">
      <alignment horizontal="center"/>
    </xf>
    <xf numFmtId="0" fontId="5" fillId="6" borderId="16" xfId="0" applyFont="1" applyFill="1" applyBorder="1" applyAlignment="1">
      <alignment horizontal="center" wrapText="1"/>
    </xf>
    <xf numFmtId="49" fontId="0" fillId="0" borderId="0" xfId="0" applyNumberFormat="1"/>
    <xf numFmtId="49" fontId="1" fillId="0" borderId="0" xfId="0" applyNumberFormat="1" applyFont="1"/>
    <xf numFmtId="0" fontId="16" fillId="0" borderId="0" xfId="0" applyFont="1"/>
    <xf numFmtId="37" fontId="15" fillId="10" borderId="15" xfId="2" applyNumberFormat="1" applyFont="1" applyFill="1" applyBorder="1" applyProtection="1"/>
    <xf numFmtId="0" fontId="5" fillId="0" borderId="0" xfId="0" applyFont="1" applyAlignment="1">
      <alignment horizontal="right"/>
    </xf>
    <xf numFmtId="49" fontId="5" fillId="0" borderId="9" xfId="0" applyNumberFormat="1" applyFont="1" applyBorder="1" applyAlignment="1">
      <alignment horizontal="center"/>
    </xf>
    <xf numFmtId="49" fontId="1" fillId="0" borderId="31" xfId="0" applyNumberFormat="1" applyFont="1" applyBorder="1"/>
    <xf numFmtId="49" fontId="0" fillId="0" borderId="31" xfId="0" applyNumberFormat="1" applyBorder="1"/>
    <xf numFmtId="166" fontId="5" fillId="5" borderId="0" xfId="0" applyNumberFormat="1" applyFont="1" applyFill="1" applyAlignment="1">
      <alignment horizontal="center" wrapText="1"/>
    </xf>
    <xf numFmtId="166" fontId="1" fillId="6" borderId="16" xfId="0" applyNumberFormat="1" applyFont="1" applyFill="1" applyBorder="1" applyAlignment="1">
      <alignment horizontal="center"/>
    </xf>
    <xf numFmtId="0" fontId="1" fillId="5" borderId="0" xfId="0" applyFont="1" applyFill="1"/>
    <xf numFmtId="167" fontId="5" fillId="5" borderId="14" xfId="0" applyNumberFormat="1" applyFont="1" applyFill="1" applyBorder="1" applyAlignment="1">
      <alignment horizontal="center" wrapText="1"/>
    </xf>
    <xf numFmtId="167" fontId="1" fillId="5" borderId="0" xfId="2" applyNumberFormat="1" applyFont="1" applyFill="1" applyBorder="1" applyAlignment="1" applyProtection="1">
      <alignment horizontal="center"/>
    </xf>
    <xf numFmtId="167" fontId="1" fillId="5" borderId="0" xfId="0" applyNumberFormat="1" applyFont="1" applyFill="1" applyAlignment="1">
      <alignment horizontal="center"/>
    </xf>
    <xf numFmtId="49" fontId="0" fillId="0" borderId="0" xfId="0" applyNumberFormat="1" applyAlignment="1">
      <alignment horizontal="center"/>
    </xf>
    <xf numFmtId="167" fontId="1" fillId="6" borderId="33" xfId="2" applyNumberFormat="1" applyFont="1" applyFill="1" applyBorder="1" applyAlignment="1" applyProtection="1">
      <alignment horizontal="center"/>
    </xf>
    <xf numFmtId="167" fontId="1" fillId="4" borderId="0" xfId="2" applyNumberFormat="1" applyFont="1" applyFill="1" applyBorder="1" applyAlignment="1" applyProtection="1">
      <alignment horizontal="center"/>
    </xf>
    <xf numFmtId="166" fontId="1" fillId="6" borderId="33" xfId="0" applyNumberFormat="1" applyFont="1" applyFill="1" applyBorder="1" applyAlignment="1">
      <alignment horizontal="center"/>
    </xf>
    <xf numFmtId="44" fontId="1" fillId="6" borderId="33" xfId="0" applyNumberFormat="1" applyFont="1" applyFill="1" applyBorder="1"/>
    <xf numFmtId="0" fontId="20" fillId="10" borderId="24" xfId="0" applyFont="1" applyFill="1" applyBorder="1"/>
    <xf numFmtId="0" fontId="20" fillId="10" borderId="51" xfId="0" applyFont="1" applyFill="1" applyBorder="1"/>
    <xf numFmtId="0" fontId="20" fillId="10" borderId="51" xfId="0" applyFont="1" applyFill="1" applyBorder="1" applyAlignment="1">
      <alignment horizontal="center"/>
    </xf>
    <xf numFmtId="0" fontId="20" fillId="10" borderId="51" xfId="0" applyFont="1" applyFill="1" applyBorder="1" applyAlignment="1">
      <alignment horizontal="center" wrapText="1"/>
    </xf>
    <xf numFmtId="0" fontId="21" fillId="0" borderId="0" xfId="0" applyFont="1" applyAlignment="1">
      <alignment horizontal="center"/>
    </xf>
    <xf numFmtId="0" fontId="21" fillId="0" borderId="0" xfId="0" applyFont="1"/>
    <xf numFmtId="0" fontId="21" fillId="0" borderId="10" xfId="0" applyFont="1" applyBorder="1"/>
    <xf numFmtId="166" fontId="21" fillId="0" borderId="13" xfId="0" applyNumberFormat="1" applyFont="1" applyBorder="1" applyAlignment="1">
      <alignment horizontal="center"/>
    </xf>
    <xf numFmtId="0" fontId="21" fillId="2" borderId="10" xfId="0" applyFont="1" applyFill="1" applyBorder="1" applyAlignment="1">
      <alignment horizontal="center"/>
    </xf>
    <xf numFmtId="0" fontId="21" fillId="0" borderId="5" xfId="0" applyFont="1" applyBorder="1"/>
    <xf numFmtId="0" fontId="21" fillId="0" borderId="2" xfId="0" applyFont="1" applyBorder="1"/>
    <xf numFmtId="166" fontId="21" fillId="0" borderId="5" xfId="0" applyNumberFormat="1" applyFont="1" applyBorder="1" applyAlignment="1">
      <alignment horizontal="center"/>
    </xf>
    <xf numFmtId="0" fontId="21" fillId="2" borderId="8" xfId="0" applyFont="1" applyFill="1" applyBorder="1" applyAlignment="1">
      <alignment horizontal="center"/>
    </xf>
    <xf numFmtId="0" fontId="21" fillId="2" borderId="5" xfId="0" applyFont="1" applyFill="1" applyBorder="1" applyAlignment="1">
      <alignment horizontal="center"/>
    </xf>
    <xf numFmtId="0" fontId="21" fillId="0" borderId="15" xfId="0" applyFont="1" applyBorder="1"/>
    <xf numFmtId="0" fontId="21" fillId="2" borderId="13" xfId="0" applyFont="1" applyFill="1" applyBorder="1" applyAlignment="1">
      <alignment horizontal="center"/>
    </xf>
    <xf numFmtId="0" fontId="21" fillId="2" borderId="0" xfId="0" applyFont="1" applyFill="1" applyAlignment="1">
      <alignment horizontal="center" wrapText="1"/>
    </xf>
    <xf numFmtId="0" fontId="21" fillId="2" borderId="21" xfId="0" applyFont="1" applyFill="1" applyBorder="1" applyAlignment="1">
      <alignment horizontal="center" wrapText="1"/>
    </xf>
    <xf numFmtId="0" fontId="21" fillId="2" borderId="4" xfId="0" applyFont="1" applyFill="1" applyBorder="1" applyAlignment="1">
      <alignment horizontal="center" wrapText="1"/>
    </xf>
    <xf numFmtId="0" fontId="21" fillId="2" borderId="5" xfId="0" applyFont="1" applyFill="1" applyBorder="1" applyAlignment="1">
      <alignment horizontal="center" wrapText="1"/>
    </xf>
    <xf numFmtId="0" fontId="21" fillId="0" borderId="4" xfId="0" applyFont="1" applyBorder="1" applyAlignment="1">
      <alignment horizontal="center" wrapText="1"/>
    </xf>
    <xf numFmtId="0" fontId="21" fillId="0" borderId="5" xfId="0" applyFont="1" applyBorder="1" applyAlignment="1">
      <alignment horizontal="center" wrapText="1"/>
    </xf>
    <xf numFmtId="0" fontId="21" fillId="0" borderId="0" xfId="0" applyFont="1" applyAlignment="1">
      <alignment horizontal="center" wrapText="1"/>
    </xf>
    <xf numFmtId="0" fontId="21" fillId="0" borderId="13" xfId="0" applyFont="1" applyBorder="1" applyAlignment="1">
      <alignment horizontal="center" wrapText="1"/>
    </xf>
    <xf numFmtId="0" fontId="21" fillId="2" borderId="31" xfId="0" applyFont="1" applyFill="1" applyBorder="1" applyAlignment="1">
      <alignment horizontal="center"/>
    </xf>
    <xf numFmtId="0" fontId="21" fillId="0" borderId="13" xfId="0" applyFont="1" applyBorder="1"/>
    <xf numFmtId="0" fontId="11" fillId="0" borderId="15" xfId="0" applyFont="1" applyBorder="1"/>
    <xf numFmtId="0" fontId="21" fillId="2" borderId="10" xfId="0" applyFont="1" applyFill="1" applyBorder="1" applyAlignment="1">
      <alignment horizontal="left"/>
    </xf>
    <xf numFmtId="0" fontId="21" fillId="2" borderId="2" xfId="0" applyFont="1" applyFill="1" applyBorder="1" applyAlignment="1">
      <alignment horizontal="left"/>
    </xf>
    <xf numFmtId="0" fontId="21" fillId="2" borderId="3" xfId="0" applyFont="1" applyFill="1" applyBorder="1" applyAlignment="1">
      <alignment horizontal="center"/>
    </xf>
    <xf numFmtId="0" fontId="21" fillId="2" borderId="5" xfId="0" applyFont="1" applyFill="1" applyBorder="1" applyAlignment="1">
      <alignment horizontal="left"/>
    </xf>
    <xf numFmtId="0" fontId="21" fillId="2" borderId="17" xfId="0" applyFont="1" applyFill="1" applyBorder="1" applyAlignment="1">
      <alignment horizontal="center"/>
    </xf>
    <xf numFmtId="0" fontId="21" fillId="0" borderId="3" xfId="0" applyFont="1" applyBorder="1" applyAlignment="1">
      <alignment horizontal="center"/>
    </xf>
    <xf numFmtId="0" fontId="21" fillId="0" borderId="31" xfId="0" applyFont="1" applyBorder="1" applyAlignment="1">
      <alignment horizontal="center"/>
    </xf>
    <xf numFmtId="0" fontId="21" fillId="2" borderId="7" xfId="0" applyFont="1" applyFill="1" applyBorder="1" applyAlignment="1">
      <alignment horizontal="left"/>
    </xf>
    <xf numFmtId="0" fontId="21" fillId="2" borderId="22" xfId="0" applyFont="1" applyFill="1" applyBorder="1" applyAlignment="1">
      <alignment horizontal="left"/>
    </xf>
    <xf numFmtId="0" fontId="21" fillId="2" borderId="15" xfId="0" applyFont="1" applyFill="1" applyBorder="1" applyAlignment="1">
      <alignment horizontal="left"/>
    </xf>
    <xf numFmtId="0" fontId="21" fillId="8" borderId="4" xfId="0" applyFont="1" applyFill="1" applyBorder="1" applyAlignment="1">
      <alignment horizontal="center"/>
    </xf>
    <xf numFmtId="0" fontId="21" fillId="8" borderId="4" xfId="0" applyFont="1" applyFill="1" applyBorder="1" applyAlignment="1">
      <alignment horizontal="left"/>
    </xf>
    <xf numFmtId="0" fontId="21" fillId="0" borderId="5" xfId="0" applyFont="1" applyBorder="1" applyAlignment="1">
      <alignment horizontal="left"/>
    </xf>
    <xf numFmtId="0" fontId="21" fillId="8" borderId="2" xfId="0" applyFont="1" applyFill="1" applyBorder="1" applyAlignment="1">
      <alignment horizontal="left"/>
    </xf>
    <xf numFmtId="0" fontId="21" fillId="2" borderId="13" xfId="0" applyFont="1" applyFill="1" applyBorder="1" applyAlignment="1">
      <alignment horizontal="center" wrapText="1"/>
    </xf>
    <xf numFmtId="0" fontId="20" fillId="8" borderId="4" xfId="0" applyFont="1" applyFill="1" applyBorder="1"/>
    <xf numFmtId="0" fontId="11" fillId="0" borderId="2" xfId="0" applyFont="1" applyBorder="1"/>
    <xf numFmtId="0" fontId="0" fillId="0" borderId="10" xfId="0" applyBorder="1" applyAlignment="1">
      <alignment horizontal="center"/>
    </xf>
    <xf numFmtId="0" fontId="0" fillId="0" borderId="10" xfId="0" applyBorder="1" applyAlignment="1">
      <alignment horizontal="left"/>
    </xf>
    <xf numFmtId="0" fontId="16" fillId="6" borderId="34" xfId="0" applyFont="1" applyFill="1" applyBorder="1" applyAlignment="1">
      <alignment horizontal="center"/>
    </xf>
    <xf numFmtId="0" fontId="5" fillId="6" borderId="19" xfId="0" applyFont="1" applyFill="1" applyBorder="1" applyAlignment="1">
      <alignment horizontal="center" wrapText="1"/>
    </xf>
    <xf numFmtId="0" fontId="5" fillId="6" borderId="43" xfId="0" applyFont="1" applyFill="1" applyBorder="1" applyAlignment="1">
      <alignment horizontal="center" wrapText="1"/>
    </xf>
    <xf numFmtId="0" fontId="5" fillId="6" borderId="35" xfId="0" applyFont="1" applyFill="1" applyBorder="1"/>
    <xf numFmtId="0" fontId="11" fillId="0" borderId="5" xfId="0" applyFont="1" applyBorder="1"/>
    <xf numFmtId="0" fontId="2" fillId="10" borderId="23" xfId="0" applyFont="1" applyFill="1" applyBorder="1"/>
    <xf numFmtId="44" fontId="8" fillId="10" borderId="23" xfId="2" applyFont="1" applyFill="1" applyBorder="1" applyProtection="1"/>
    <xf numFmtId="166" fontId="8" fillId="10" borderId="23" xfId="0" applyNumberFormat="1" applyFont="1" applyFill="1" applyBorder="1" applyAlignment="1">
      <alignment horizontal="center"/>
    </xf>
    <xf numFmtId="165" fontId="8" fillId="10" borderId="23" xfId="0" applyNumberFormat="1" applyFont="1" applyFill="1" applyBorder="1"/>
    <xf numFmtId="164" fontId="8" fillId="10" borderId="23" xfId="0" applyNumberFormat="1" applyFont="1" applyFill="1" applyBorder="1" applyAlignment="1">
      <alignment horizontal="center"/>
    </xf>
    <xf numFmtId="0" fontId="8" fillId="10" borderId="23" xfId="0" applyFont="1" applyFill="1" applyBorder="1" applyAlignment="1">
      <alignment horizontal="center"/>
    </xf>
    <xf numFmtId="166" fontId="8" fillId="10" borderId="33" xfId="2" applyNumberFormat="1" applyFont="1" applyFill="1" applyBorder="1" applyAlignment="1" applyProtection="1">
      <alignment horizontal="center"/>
    </xf>
    <xf numFmtId="2" fontId="8" fillId="10" borderId="23" xfId="0" applyNumberFormat="1" applyFont="1" applyFill="1" applyBorder="1" applyAlignment="1">
      <alignment horizontal="center"/>
    </xf>
    <xf numFmtId="44" fontId="8" fillId="10" borderId="34" xfId="0" applyNumberFormat="1" applyFont="1" applyFill="1" applyBorder="1"/>
    <xf numFmtId="0" fontId="2" fillId="10" borderId="23" xfId="0" applyFont="1" applyFill="1" applyBorder="1" applyAlignment="1">
      <alignment horizontal="center"/>
    </xf>
    <xf numFmtId="167" fontId="8" fillId="10" borderId="23" xfId="2" applyNumberFormat="1" applyFont="1" applyFill="1" applyBorder="1" applyAlignment="1" applyProtection="1">
      <alignment horizontal="center"/>
    </xf>
    <xf numFmtId="44" fontId="8" fillId="10" borderId="33" xfId="0" applyNumberFormat="1" applyFont="1" applyFill="1" applyBorder="1"/>
    <xf numFmtId="0" fontId="2" fillId="10" borderId="1" xfId="0" applyFont="1" applyFill="1" applyBorder="1" applyAlignment="1">
      <alignment horizontal="center"/>
    </xf>
    <xf numFmtId="167" fontId="8" fillId="10" borderId="34" xfId="2" applyNumberFormat="1" applyFont="1" applyFill="1" applyBorder="1" applyAlignment="1" applyProtection="1">
      <alignment horizontal="center"/>
    </xf>
    <xf numFmtId="166" fontId="1" fillId="2" borderId="0" xfId="0" applyNumberFormat="1" applyFont="1" applyFill="1" applyAlignment="1">
      <alignment horizontal="center"/>
    </xf>
    <xf numFmtId="166" fontId="2" fillId="10" borderId="23" xfId="0" applyNumberFormat="1" applyFont="1" applyFill="1" applyBorder="1"/>
    <xf numFmtId="166" fontId="5" fillId="9" borderId="8" xfId="0" applyNumberFormat="1" applyFont="1" applyFill="1" applyBorder="1" applyAlignment="1">
      <alignment horizontal="center" wrapText="1"/>
    </xf>
    <xf numFmtId="166" fontId="5" fillId="9" borderId="34" xfId="0" applyNumberFormat="1" applyFont="1" applyFill="1" applyBorder="1" applyAlignment="1">
      <alignment horizontal="center" wrapText="1"/>
    </xf>
    <xf numFmtId="14" fontId="5" fillId="0" borderId="0" xfId="0" applyNumberFormat="1" applyFont="1"/>
    <xf numFmtId="14" fontId="0" fillId="0" borderId="0" xfId="0" applyNumberFormat="1"/>
    <xf numFmtId="0" fontId="21" fillId="0" borderId="0" xfId="0" applyFont="1" applyAlignment="1">
      <alignment wrapText="1"/>
    </xf>
    <xf numFmtId="0" fontId="21" fillId="2" borderId="7" xfId="0" applyFont="1" applyFill="1" applyBorder="1"/>
    <xf numFmtId="0" fontId="21" fillId="2" borderId="20" xfId="0" applyFont="1" applyFill="1" applyBorder="1"/>
    <xf numFmtId="0" fontId="5" fillId="0" borderId="9" xfId="0" applyFont="1" applyBorder="1" applyAlignment="1">
      <alignment horizontal="center" wrapText="1"/>
    </xf>
    <xf numFmtId="0" fontId="0" fillId="0" borderId="13" xfId="0" applyBorder="1" applyAlignment="1">
      <alignment wrapText="1"/>
    </xf>
    <xf numFmtId="0" fontId="1" fillId="0" borderId="13" xfId="0" applyFont="1" applyBorder="1" applyAlignment="1">
      <alignment wrapText="1"/>
    </xf>
    <xf numFmtId="0" fontId="0" fillId="0" borderId="0" xfId="0" applyAlignment="1">
      <alignment wrapText="1"/>
    </xf>
    <xf numFmtId="49" fontId="0" fillId="0" borderId="0" xfId="0" applyNumberFormat="1" applyAlignment="1">
      <alignment vertical="center"/>
    </xf>
    <xf numFmtId="0" fontId="2" fillId="9" borderId="37" xfId="0" applyFont="1" applyFill="1" applyBorder="1" applyAlignment="1">
      <alignment horizontal="center" vertical="center" wrapText="1"/>
    </xf>
    <xf numFmtId="9" fontId="1" fillId="0" borderId="0" xfId="2" applyNumberFormat="1" applyFont="1" applyFill="1" applyBorder="1" applyProtection="1"/>
    <xf numFmtId="0" fontId="1" fillId="2" borderId="9" xfId="0" applyFont="1" applyFill="1" applyBorder="1"/>
    <xf numFmtId="166" fontId="1" fillId="2" borderId="9" xfId="0" applyNumberFormat="1" applyFont="1" applyFill="1" applyBorder="1" applyAlignment="1">
      <alignment horizontal="center"/>
    </xf>
    <xf numFmtId="44" fontId="1" fillId="3" borderId="26" xfId="2" applyFont="1" applyFill="1" applyBorder="1" applyProtection="1">
      <protection locked="0"/>
    </xf>
    <xf numFmtId="44" fontId="1" fillId="5" borderId="6" xfId="2" applyFont="1" applyFill="1" applyBorder="1" applyProtection="1"/>
    <xf numFmtId="44" fontId="1" fillId="6" borderId="37" xfId="0" applyNumberFormat="1" applyFont="1" applyFill="1" applyBorder="1"/>
    <xf numFmtId="167" fontId="1" fillId="6" borderId="40" xfId="2" applyNumberFormat="1" applyFont="1" applyFill="1" applyBorder="1" applyAlignment="1" applyProtection="1">
      <alignment horizontal="center"/>
    </xf>
    <xf numFmtId="44" fontId="1" fillId="3" borderId="12" xfId="2" applyFont="1" applyFill="1" applyBorder="1" applyProtection="1">
      <protection locked="0"/>
    </xf>
    <xf numFmtId="0" fontId="1" fillId="6" borderId="42" xfId="0" applyFont="1" applyFill="1" applyBorder="1" applyAlignment="1">
      <alignment horizontal="center"/>
    </xf>
    <xf numFmtId="44" fontId="1" fillId="6" borderId="9" xfId="0" applyNumberFormat="1" applyFont="1" applyFill="1" applyBorder="1"/>
    <xf numFmtId="167" fontId="1" fillId="6" borderId="12" xfId="2" applyNumberFormat="1" applyFont="1" applyFill="1" applyBorder="1" applyAlignment="1" applyProtection="1">
      <alignment horizontal="center"/>
    </xf>
    <xf numFmtId="166" fontId="1" fillId="2" borderId="4" xfId="0" applyNumberFormat="1" applyFont="1" applyFill="1" applyBorder="1" applyAlignment="1">
      <alignment horizontal="center"/>
    </xf>
    <xf numFmtId="44" fontId="1" fillId="3" borderId="41" xfId="2" applyFont="1" applyFill="1" applyBorder="1" applyProtection="1">
      <protection locked="0"/>
    </xf>
    <xf numFmtId="0" fontId="1" fillId="6" borderId="47" xfId="0" applyFont="1" applyFill="1" applyBorder="1" applyAlignment="1">
      <alignment horizontal="center"/>
    </xf>
    <xf numFmtId="44" fontId="1" fillId="6" borderId="47" xfId="0" applyNumberFormat="1" applyFont="1" applyFill="1" applyBorder="1"/>
    <xf numFmtId="167" fontId="1" fillId="6" borderId="48" xfId="2" applyNumberFormat="1" applyFont="1" applyFill="1" applyBorder="1" applyAlignment="1" applyProtection="1">
      <alignment horizontal="center"/>
    </xf>
    <xf numFmtId="44" fontId="1" fillId="5" borderId="24" xfId="2" applyFont="1" applyFill="1" applyBorder="1" applyProtection="1"/>
    <xf numFmtId="44" fontId="1" fillId="4" borderId="19" xfId="2" applyFont="1" applyFill="1" applyBorder="1" applyProtection="1"/>
    <xf numFmtId="0" fontId="1" fillId="4" borderId="0" xfId="0" applyFont="1" applyFill="1" applyAlignment="1">
      <alignment horizontal="center"/>
    </xf>
    <xf numFmtId="44" fontId="1" fillId="4" borderId="0" xfId="0" applyNumberFormat="1" applyFont="1" applyFill="1"/>
    <xf numFmtId="0" fontId="1" fillId="6" borderId="25" xfId="0" applyFont="1" applyFill="1" applyBorder="1" applyAlignment="1">
      <alignment horizontal="center"/>
    </xf>
    <xf numFmtId="44" fontId="1" fillId="6" borderId="46" xfId="0" applyNumberFormat="1" applyFont="1" applyFill="1" applyBorder="1"/>
    <xf numFmtId="167" fontId="1" fillId="6" borderId="26" xfId="2" applyNumberFormat="1" applyFont="1" applyFill="1" applyBorder="1" applyAlignment="1" applyProtection="1">
      <alignment horizontal="center"/>
    </xf>
    <xf numFmtId="0" fontId="1" fillId="6" borderId="29" xfId="0" applyFont="1" applyFill="1" applyBorder="1" applyAlignment="1">
      <alignment horizontal="center"/>
    </xf>
    <xf numFmtId="44" fontId="1" fillId="6" borderId="29" xfId="0" applyNumberFormat="1" applyFont="1" applyFill="1" applyBorder="1"/>
    <xf numFmtId="166" fontId="1" fillId="6" borderId="48" xfId="0" applyNumberFormat="1" applyFont="1" applyFill="1" applyBorder="1" applyAlignment="1">
      <alignment horizontal="center"/>
    </xf>
    <xf numFmtId="44" fontId="1" fillId="3" borderId="40" xfId="2" applyFont="1" applyFill="1" applyBorder="1" applyProtection="1">
      <protection locked="0"/>
    </xf>
    <xf numFmtId="44" fontId="1" fillId="6" borderId="36" xfId="0" applyNumberFormat="1" applyFont="1" applyFill="1" applyBorder="1"/>
    <xf numFmtId="167" fontId="1" fillId="6" borderId="25" xfId="2" applyNumberFormat="1" applyFont="1" applyFill="1" applyBorder="1" applyAlignment="1" applyProtection="1">
      <alignment horizontal="center"/>
    </xf>
    <xf numFmtId="44" fontId="1" fillId="6" borderId="17" xfId="0" applyNumberFormat="1" applyFont="1" applyFill="1" applyBorder="1"/>
    <xf numFmtId="167" fontId="1" fillId="6" borderId="39" xfId="2" applyNumberFormat="1" applyFont="1" applyFill="1" applyBorder="1" applyAlignment="1" applyProtection="1">
      <alignment horizontal="center"/>
    </xf>
    <xf numFmtId="166" fontId="1" fillId="0" borderId="4" xfId="0" applyNumberFormat="1" applyFont="1" applyBorder="1" applyAlignment="1">
      <alignment horizontal="center"/>
    </xf>
    <xf numFmtId="44" fontId="1" fillId="7" borderId="48" xfId="2" applyFont="1" applyFill="1" applyBorder="1" applyProtection="1">
      <protection locked="0"/>
    </xf>
    <xf numFmtId="44" fontId="1" fillId="6" borderId="44" xfId="0" applyNumberFormat="1" applyFont="1" applyFill="1" applyBorder="1"/>
    <xf numFmtId="167" fontId="1" fillId="6" borderId="47" xfId="2" applyNumberFormat="1" applyFont="1" applyFill="1" applyBorder="1" applyAlignment="1" applyProtection="1">
      <alignment horizontal="center"/>
    </xf>
    <xf numFmtId="44" fontId="1" fillId="5" borderId="19" xfId="2" applyFont="1" applyFill="1" applyBorder="1" applyProtection="1"/>
    <xf numFmtId="166" fontId="1" fillId="0" borderId="3" xfId="0" applyNumberFormat="1" applyFont="1" applyBorder="1" applyAlignment="1">
      <alignment horizontal="center"/>
    </xf>
    <xf numFmtId="0" fontId="1" fillId="6" borderId="36" xfId="0" applyFont="1" applyFill="1" applyBorder="1" applyAlignment="1">
      <alignment horizontal="center"/>
    </xf>
    <xf numFmtId="0" fontId="1" fillId="6" borderId="44" xfId="0" applyFont="1" applyFill="1" applyBorder="1" applyAlignment="1">
      <alignment horizontal="center"/>
    </xf>
    <xf numFmtId="166" fontId="1" fillId="0" borderId="0" xfId="0" applyNumberFormat="1" applyFont="1" applyAlignment="1">
      <alignment horizontal="center"/>
    </xf>
    <xf numFmtId="0" fontId="1" fillId="6" borderId="30" xfId="0" applyFont="1" applyFill="1" applyBorder="1" applyAlignment="1">
      <alignment horizontal="center"/>
    </xf>
    <xf numFmtId="44" fontId="1" fillId="6" borderId="30" xfId="0" applyNumberFormat="1" applyFont="1" applyFill="1" applyBorder="1"/>
    <xf numFmtId="167" fontId="1" fillId="6" borderId="46" xfId="2" applyNumberFormat="1" applyFont="1" applyFill="1" applyBorder="1" applyAlignment="1" applyProtection="1">
      <alignment horizontal="center"/>
    </xf>
    <xf numFmtId="0" fontId="1" fillId="6" borderId="31" xfId="0" applyFont="1" applyFill="1" applyBorder="1" applyAlignment="1">
      <alignment horizontal="center"/>
    </xf>
    <xf numFmtId="44" fontId="1" fillId="6" borderId="31" xfId="0" applyNumberFormat="1" applyFont="1" applyFill="1" applyBorder="1"/>
    <xf numFmtId="167" fontId="1" fillId="6" borderId="29" xfId="2" applyNumberFormat="1" applyFont="1" applyFill="1" applyBorder="1" applyAlignment="1" applyProtection="1">
      <alignment horizontal="center"/>
    </xf>
    <xf numFmtId="166" fontId="1" fillId="2" borderId="20" xfId="0" applyNumberFormat="1" applyFont="1" applyFill="1" applyBorder="1" applyAlignment="1">
      <alignment horizontal="center"/>
    </xf>
    <xf numFmtId="44" fontId="1" fillId="3" borderId="18" xfId="2" applyFont="1" applyFill="1" applyBorder="1" applyProtection="1">
      <protection locked="0"/>
    </xf>
    <xf numFmtId="44" fontId="1" fillId="5" borderId="20" xfId="2" applyFont="1" applyFill="1" applyBorder="1" applyProtection="1"/>
    <xf numFmtId="166" fontId="1" fillId="6" borderId="49" xfId="0" applyNumberFormat="1" applyFont="1" applyFill="1" applyBorder="1" applyAlignment="1">
      <alignment horizontal="center"/>
    </xf>
    <xf numFmtId="0" fontId="1" fillId="6" borderId="27" xfId="0" applyFont="1" applyFill="1" applyBorder="1" applyAlignment="1">
      <alignment horizontal="center"/>
    </xf>
    <xf numFmtId="166" fontId="1" fillId="0" borderId="22" xfId="0" applyNumberFormat="1" applyFont="1" applyBorder="1" applyAlignment="1">
      <alignment horizontal="center"/>
    </xf>
    <xf numFmtId="166" fontId="1" fillId="5" borderId="0" xfId="0" applyNumberFormat="1" applyFont="1" applyFill="1"/>
    <xf numFmtId="166" fontId="1" fillId="2" borderId="7" xfId="0" applyNumberFormat="1" applyFont="1" applyFill="1" applyBorder="1" applyAlignment="1">
      <alignment horizontal="center"/>
    </xf>
    <xf numFmtId="44" fontId="1" fillId="0" borderId="40" xfId="0" applyNumberFormat="1" applyFont="1" applyBorder="1"/>
    <xf numFmtId="165" fontId="1" fillId="2" borderId="40" xfId="5" applyNumberFormat="1" applyFont="1" applyFill="1" applyBorder="1" applyProtection="1"/>
    <xf numFmtId="167" fontId="1" fillId="6" borderId="33" xfId="5" applyNumberFormat="1" applyFont="1" applyFill="1" applyBorder="1" applyAlignment="1" applyProtection="1">
      <alignment horizontal="center"/>
    </xf>
    <xf numFmtId="166" fontId="1" fillId="2" borderId="2" xfId="0" applyNumberFormat="1" applyFont="1" applyFill="1" applyBorder="1" applyAlignment="1">
      <alignment horizontal="center"/>
    </xf>
    <xf numFmtId="44" fontId="1" fillId="0" borderId="26" xfId="0" applyNumberFormat="1" applyFont="1" applyBorder="1"/>
    <xf numFmtId="165" fontId="1" fillId="2" borderId="4" xfId="5" applyNumberFormat="1" applyFont="1" applyFill="1" applyBorder="1" applyProtection="1"/>
    <xf numFmtId="2" fontId="1" fillId="5" borderId="0" xfId="5" applyNumberFormat="1" applyFont="1" applyFill="1" applyBorder="1" applyAlignment="1" applyProtection="1">
      <alignment horizontal="center"/>
    </xf>
    <xf numFmtId="42" fontId="1" fillId="0" borderId="48" xfId="0" applyNumberFormat="1" applyFont="1" applyBorder="1"/>
    <xf numFmtId="164" fontId="1" fillId="2" borderId="14" xfId="5" applyNumberFormat="1" applyFont="1" applyFill="1" applyBorder="1" applyProtection="1"/>
    <xf numFmtId="166" fontId="1" fillId="0" borderId="7" xfId="0" applyNumberFormat="1" applyFont="1" applyBorder="1" applyAlignment="1">
      <alignment horizontal="center"/>
    </xf>
    <xf numFmtId="44" fontId="1" fillId="5" borderId="18" xfId="2" applyFont="1" applyFill="1" applyBorder="1" applyProtection="1"/>
    <xf numFmtId="165" fontId="1" fillId="5" borderId="25" xfId="5" applyNumberFormat="1" applyFont="1" applyFill="1" applyBorder="1" applyProtection="1"/>
    <xf numFmtId="166" fontId="1" fillId="0" borderId="2" xfId="0" applyNumberFormat="1" applyFont="1" applyBorder="1" applyAlignment="1">
      <alignment horizontal="center"/>
    </xf>
    <xf numFmtId="44" fontId="1" fillId="4" borderId="6" xfId="2" applyFont="1" applyFill="1" applyBorder="1" applyProtection="1"/>
    <xf numFmtId="2" fontId="1" fillId="4" borderId="0" xfId="2" applyNumberFormat="1" applyFont="1" applyFill="1" applyBorder="1" applyAlignment="1" applyProtection="1">
      <alignment horizontal="center"/>
    </xf>
    <xf numFmtId="165" fontId="1" fillId="5" borderId="6" xfId="5" applyNumberFormat="1" applyFont="1" applyFill="1" applyBorder="1" applyProtection="1"/>
    <xf numFmtId="166" fontId="1" fillId="0" borderId="20" xfId="0" applyNumberFormat="1" applyFont="1" applyBorder="1" applyAlignment="1">
      <alignment horizontal="center"/>
    </xf>
    <xf numFmtId="165" fontId="1" fillId="5" borderId="29" xfId="5" applyNumberFormat="1" applyFont="1" applyFill="1" applyBorder="1" applyProtection="1"/>
    <xf numFmtId="2" fontId="1" fillId="5" borderId="1" xfId="5" applyNumberFormat="1" applyFont="1" applyFill="1" applyBorder="1" applyAlignment="1" applyProtection="1">
      <alignment horizontal="center"/>
    </xf>
    <xf numFmtId="44" fontId="1" fillId="5" borderId="29" xfId="0" applyNumberFormat="1" applyFont="1" applyFill="1" applyBorder="1"/>
    <xf numFmtId="44" fontId="1" fillId="5" borderId="32" xfId="2" applyFont="1" applyFill="1" applyBorder="1" applyProtection="1"/>
    <xf numFmtId="0" fontId="1" fillId="0" borderId="9" xfId="0" applyFont="1" applyBorder="1"/>
    <xf numFmtId="0" fontId="21" fillId="0" borderId="2" xfId="0" applyFont="1" applyBorder="1" applyAlignment="1">
      <alignment wrapText="1"/>
    </xf>
    <xf numFmtId="0" fontId="21" fillId="0" borderId="22" xfId="0" applyFont="1" applyBorder="1" applyAlignment="1">
      <alignment wrapText="1"/>
    </xf>
    <xf numFmtId="0" fontId="21" fillId="0" borderId="7" xfId="0" applyFont="1" applyBorder="1" applyAlignment="1">
      <alignment wrapText="1"/>
    </xf>
    <xf numFmtId="0" fontId="21" fillId="11" borderId="2" xfId="0" applyFont="1" applyFill="1" applyBorder="1" applyAlignment="1">
      <alignment wrapText="1"/>
    </xf>
    <xf numFmtId="0" fontId="21" fillId="11" borderId="5" xfId="0" applyFont="1" applyFill="1" applyBorder="1"/>
    <xf numFmtId="0" fontId="20" fillId="9" borderId="35" xfId="0" applyFont="1" applyFill="1" applyBorder="1" applyAlignment="1">
      <alignment vertical="center"/>
    </xf>
    <xf numFmtId="0" fontId="20" fillId="9" borderId="23" xfId="0" applyFont="1" applyFill="1" applyBorder="1" applyAlignment="1">
      <alignment vertical="center"/>
    </xf>
    <xf numFmtId="0" fontId="20" fillId="10" borderId="52" xfId="0" applyFont="1" applyFill="1" applyBorder="1" applyAlignment="1">
      <alignment horizontal="center"/>
    </xf>
    <xf numFmtId="0" fontId="21" fillId="11" borderId="34" xfId="0" applyFont="1" applyFill="1" applyBorder="1"/>
    <xf numFmtId="0" fontId="21" fillId="11" borderId="23" xfId="0" applyFont="1" applyFill="1" applyBorder="1" applyAlignment="1">
      <alignment wrapText="1"/>
    </xf>
    <xf numFmtId="0" fontId="21" fillId="8" borderId="4" xfId="0" applyFont="1" applyFill="1" applyBorder="1" applyAlignment="1">
      <alignment wrapText="1"/>
    </xf>
    <xf numFmtId="0" fontId="21" fillId="8" borderId="3" xfId="0" applyFont="1" applyFill="1" applyBorder="1" applyAlignment="1">
      <alignment wrapText="1"/>
    </xf>
    <xf numFmtId="0" fontId="5" fillId="8" borderId="10" xfId="0" applyFont="1" applyFill="1" applyBorder="1" applyAlignment="1">
      <alignment horizontal="center"/>
    </xf>
    <xf numFmtId="44" fontId="1" fillId="5" borderId="14" xfId="0" applyNumberFormat="1" applyFont="1" applyFill="1" applyBorder="1"/>
    <xf numFmtId="0" fontId="20" fillId="10" borderId="15" xfId="0" applyFont="1" applyFill="1" applyBorder="1" applyAlignment="1">
      <alignment horizontal="center" wrapText="1"/>
    </xf>
    <xf numFmtId="8" fontId="1" fillId="12" borderId="40" xfId="2" applyNumberFormat="1" applyFont="1" applyFill="1" applyBorder="1" applyAlignment="1" applyProtection="1">
      <protection locked="0"/>
    </xf>
    <xf numFmtId="9" fontId="8" fillId="13" borderId="38" xfId="2" applyNumberFormat="1" applyFont="1" applyFill="1" applyBorder="1" applyProtection="1">
      <protection locked="0"/>
    </xf>
    <xf numFmtId="0" fontId="24" fillId="0" borderId="0" xfId="0" applyFont="1"/>
    <xf numFmtId="0" fontId="19" fillId="0" borderId="0" xfId="0" applyFont="1"/>
    <xf numFmtId="167" fontId="0" fillId="6" borderId="40" xfId="2" applyNumberFormat="1" applyFont="1" applyFill="1" applyBorder="1" applyAlignment="1">
      <alignment horizontal="center"/>
    </xf>
    <xf numFmtId="44" fontId="0" fillId="3" borderId="12" xfId="2" applyFont="1" applyFill="1" applyBorder="1" applyProtection="1">
      <protection locked="0"/>
    </xf>
    <xf numFmtId="0" fontId="3" fillId="0" borderId="0" xfId="0" applyFont="1"/>
    <xf numFmtId="0" fontId="25" fillId="0" borderId="0" xfId="0" applyFont="1"/>
    <xf numFmtId="0" fontId="26" fillId="0" borderId="0" xfId="0" applyFont="1"/>
    <xf numFmtId="0" fontId="0" fillId="6" borderId="46" xfId="0" applyFill="1" applyBorder="1" applyAlignment="1">
      <alignment horizontal="center"/>
    </xf>
    <xf numFmtId="44" fontId="19" fillId="7" borderId="1" xfId="2" applyFont="1" applyFill="1" applyBorder="1" applyAlignment="1" applyProtection="1">
      <protection locked="0"/>
    </xf>
    <xf numFmtId="0" fontId="0" fillId="8" borderId="2" xfId="0" applyFill="1" applyBorder="1" applyAlignment="1">
      <alignment horizontal="center"/>
    </xf>
    <xf numFmtId="0" fontId="0" fillId="8" borderId="4" xfId="0" applyFill="1" applyBorder="1" applyAlignment="1">
      <alignment horizontal="center"/>
    </xf>
    <xf numFmtId="0" fontId="0" fillId="8" borderId="3" xfId="0" applyFill="1" applyBorder="1" applyAlignment="1">
      <alignment horizontal="center"/>
    </xf>
    <xf numFmtId="0" fontId="0" fillId="8" borderId="42" xfId="0" applyFill="1" applyBorder="1" applyAlignment="1">
      <alignment horizontal="center"/>
    </xf>
    <xf numFmtId="0" fontId="21" fillId="0" borderId="1" xfId="0" applyFont="1" applyBorder="1"/>
  </cellXfs>
  <cellStyles count="6">
    <cellStyle name="Comma" xfId="1" builtinId="3"/>
    <cellStyle name="Currency" xfId="2" builtinId="4"/>
    <cellStyle name="Hyperlink 2" xfId="3" xr:uid="{00000000-0005-0000-0000-000002000000}"/>
    <cellStyle name="Normal" xfId="0" builtinId="0"/>
    <cellStyle name="Normal 2" xfId="4" xr:uid="{00000000-0005-0000-0000-000004000000}"/>
    <cellStyle name="Percent" xfId="5"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AA71C-2BC8-4845-AFE1-FD7287B06396}">
  <dimension ref="A1:C32"/>
  <sheetViews>
    <sheetView workbookViewId="0">
      <selection activeCell="B28" sqref="B28"/>
    </sheetView>
  </sheetViews>
  <sheetFormatPr defaultRowHeight="12.5" x14ac:dyDescent="0.25"/>
  <cols>
    <col min="1" max="1" width="15.81640625" customWidth="1"/>
    <col min="2" max="2" width="247.7265625" bestFit="1" customWidth="1"/>
    <col min="3" max="3" width="62.7265625" customWidth="1"/>
  </cols>
  <sheetData>
    <row r="1" spans="1:3" ht="14" x14ac:dyDescent="0.3">
      <c r="B1" s="257" t="s">
        <v>244</v>
      </c>
      <c r="C1" s="256"/>
    </row>
    <row r="2" spans="1:3" ht="14" x14ac:dyDescent="0.3">
      <c r="A2" s="260" t="s">
        <v>204</v>
      </c>
      <c r="B2" s="262"/>
      <c r="C2" s="256"/>
    </row>
    <row r="3" spans="1:3" ht="14" x14ac:dyDescent="0.3">
      <c r="A3" s="260" t="s">
        <v>208</v>
      </c>
      <c r="B3" s="262"/>
    </row>
    <row r="4" spans="1:3" ht="14" x14ac:dyDescent="0.3">
      <c r="A4" s="260" t="s">
        <v>243</v>
      </c>
    </row>
    <row r="6" spans="1:3" ht="14" x14ac:dyDescent="0.3">
      <c r="A6" s="261" t="s">
        <v>207</v>
      </c>
      <c r="B6" s="261" t="s">
        <v>239</v>
      </c>
    </row>
    <row r="7" spans="1:3" ht="14" x14ac:dyDescent="0.3">
      <c r="A7" s="256" t="s">
        <v>205</v>
      </c>
      <c r="B7" s="262" t="s">
        <v>202</v>
      </c>
    </row>
    <row r="8" spans="1:3" ht="14" x14ac:dyDescent="0.3">
      <c r="A8" s="256" t="s">
        <v>206</v>
      </c>
      <c r="B8" s="262" t="s">
        <v>228</v>
      </c>
    </row>
    <row r="9" spans="1:3" ht="14" x14ac:dyDescent="0.3">
      <c r="A9" s="256" t="s">
        <v>203</v>
      </c>
      <c r="B9" s="262" t="s">
        <v>241</v>
      </c>
    </row>
    <row r="10" spans="1:3" ht="14" x14ac:dyDescent="0.3">
      <c r="A10" s="256"/>
      <c r="B10" s="262"/>
    </row>
    <row r="11" spans="1:3" ht="14" x14ac:dyDescent="0.3">
      <c r="A11" t="s">
        <v>209</v>
      </c>
      <c r="B11" s="262" t="s">
        <v>212</v>
      </c>
    </row>
    <row r="12" spans="1:3" ht="14" x14ac:dyDescent="0.3">
      <c r="A12" t="s">
        <v>210</v>
      </c>
      <c r="B12" s="262" t="s">
        <v>213</v>
      </c>
    </row>
    <row r="13" spans="1:3" ht="14" x14ac:dyDescent="0.3">
      <c r="A13" t="s">
        <v>211</v>
      </c>
      <c r="B13" s="262" t="s">
        <v>214</v>
      </c>
    </row>
    <row r="14" spans="1:3" ht="14" x14ac:dyDescent="0.3">
      <c r="A14" t="s">
        <v>215</v>
      </c>
      <c r="B14" s="262" t="s">
        <v>229</v>
      </c>
    </row>
    <row r="15" spans="1:3" ht="14" x14ac:dyDescent="0.3">
      <c r="A15" s="257" t="s">
        <v>216</v>
      </c>
      <c r="B15" s="262" t="s">
        <v>230</v>
      </c>
    </row>
    <row r="16" spans="1:3" ht="14" x14ac:dyDescent="0.3">
      <c r="A16" s="257" t="s">
        <v>217</v>
      </c>
      <c r="B16" s="262" t="s">
        <v>231</v>
      </c>
    </row>
    <row r="17" spans="1:3" ht="14" x14ac:dyDescent="0.3">
      <c r="A17" s="257" t="s">
        <v>218</v>
      </c>
      <c r="B17" s="262" t="s">
        <v>232</v>
      </c>
    </row>
    <row r="18" spans="1:3" ht="14" x14ac:dyDescent="0.3">
      <c r="A18" s="257" t="s">
        <v>219</v>
      </c>
      <c r="B18" s="262" t="s">
        <v>233</v>
      </c>
    </row>
    <row r="19" spans="1:3" ht="14" x14ac:dyDescent="0.3">
      <c r="A19" s="257" t="s">
        <v>220</v>
      </c>
      <c r="B19" s="262" t="s">
        <v>234</v>
      </c>
    </row>
    <row r="20" spans="1:3" ht="14" x14ac:dyDescent="0.3">
      <c r="A20" s="257" t="s">
        <v>221</v>
      </c>
      <c r="B20" s="262" t="s">
        <v>236</v>
      </c>
    </row>
    <row r="21" spans="1:3" ht="14" x14ac:dyDescent="0.3">
      <c r="A21" s="257" t="s">
        <v>222</v>
      </c>
      <c r="B21" s="262" t="s">
        <v>235</v>
      </c>
    </row>
    <row r="22" spans="1:3" ht="14" x14ac:dyDescent="0.3">
      <c r="A22" s="257" t="s">
        <v>223</v>
      </c>
      <c r="B22" s="262" t="s">
        <v>237</v>
      </c>
    </row>
    <row r="23" spans="1:3" ht="14" x14ac:dyDescent="0.3">
      <c r="A23" s="257" t="s">
        <v>224</v>
      </c>
      <c r="B23" s="262" t="s">
        <v>238</v>
      </c>
    </row>
    <row r="24" spans="1:3" ht="14" x14ac:dyDescent="0.3">
      <c r="A24" s="257" t="s">
        <v>225</v>
      </c>
      <c r="B24" s="262" t="s">
        <v>240</v>
      </c>
    </row>
    <row r="25" spans="1:3" ht="14" x14ac:dyDescent="0.3">
      <c r="A25" s="257" t="s">
        <v>226</v>
      </c>
      <c r="B25" s="262" t="s">
        <v>168</v>
      </c>
      <c r="C25" s="257"/>
    </row>
    <row r="26" spans="1:3" ht="14" x14ac:dyDescent="0.3">
      <c r="A26" s="257" t="s">
        <v>227</v>
      </c>
      <c r="B26" s="262" t="s">
        <v>242</v>
      </c>
      <c r="C26" s="257"/>
    </row>
    <row r="27" spans="1:3" ht="14" x14ac:dyDescent="0.3">
      <c r="B27" s="256"/>
      <c r="C27" s="256"/>
    </row>
    <row r="28" spans="1:3" ht="14" x14ac:dyDescent="0.3">
      <c r="B28" s="256"/>
      <c r="C28" s="257"/>
    </row>
    <row r="29" spans="1:3" ht="14" x14ac:dyDescent="0.3">
      <c r="B29" s="256"/>
      <c r="C29" s="257"/>
    </row>
    <row r="30" spans="1:3" ht="14" x14ac:dyDescent="0.3">
      <c r="B30" s="256"/>
      <c r="C30" s="257"/>
    </row>
    <row r="31" spans="1:3" ht="14" x14ac:dyDescent="0.3">
      <c r="B31" s="256"/>
      <c r="C31" s="257"/>
    </row>
    <row r="32" spans="1:3" ht="14" x14ac:dyDescent="0.3">
      <c r="B32" s="256"/>
      <c r="C32" s="257"/>
    </row>
  </sheetData>
  <sheetProtection algorithmName="SHA-512" hashValue="0twX1ByuiUWKa1ME7OnwODngKGi9PhJ4NNocSvlfnRLb3ew4mirB0+HBQekBGXf45EiKZLXlAw+cNBQkzFa72A==" saltValue="Jypo/WK4eEJP1jfni9hQdA==" spinCount="100000" sheet="1" objects="1" scenarios="1"/>
  <phoneticPr fontId="23"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224"/>
  <sheetViews>
    <sheetView zoomScaleNormal="100" workbookViewId="0">
      <selection activeCell="H14" sqref="H14"/>
    </sheetView>
  </sheetViews>
  <sheetFormatPr defaultColWidth="0" defaultRowHeight="13" zeroHeight="1" x14ac:dyDescent="0.3"/>
  <cols>
    <col min="1" max="1" width="21" customWidth="1"/>
    <col min="2" max="2" width="16.1796875" bestFit="1" customWidth="1"/>
    <col min="3" max="3" width="11.453125" customWidth="1"/>
    <col min="4" max="4" width="74.1796875" customWidth="1"/>
    <col min="5" max="5" width="11.26953125" bestFit="1" customWidth="1"/>
    <col min="6" max="6" width="12.1796875" customWidth="1"/>
    <col min="7" max="7" width="11.26953125" customWidth="1"/>
    <col min="8" max="8" width="19.7265625" customWidth="1"/>
    <col min="9" max="9" width="8.1796875" bestFit="1" customWidth="1"/>
    <col min="10" max="10" width="9.1796875" customWidth="1"/>
    <col min="11" max="11" width="17.1796875" customWidth="1"/>
    <col min="12" max="12" width="18.453125" customWidth="1"/>
    <col min="13" max="13" width="11.54296875" style="2" customWidth="1"/>
    <col min="14" max="14" width="14.1796875" customWidth="1"/>
    <col min="15" max="15" width="8" bestFit="1" customWidth="1"/>
    <col min="16" max="16" width="12.26953125" hidden="1" customWidth="1"/>
    <col min="17" max="25" width="9.1796875" hidden="1" customWidth="1"/>
    <col min="26" max="51" width="0" hidden="1" customWidth="1"/>
    <col min="52" max="16384" width="9.1796875" hidden="1"/>
  </cols>
  <sheetData>
    <row r="1" spans="1:50" x14ac:dyDescent="0.3">
      <c r="A1" t="s">
        <v>244</v>
      </c>
    </row>
    <row r="2" spans="1:50" ht="15.5" x14ac:dyDescent="0.35">
      <c r="A2" s="25" t="s">
        <v>0</v>
      </c>
      <c r="B2" s="25"/>
      <c r="K2" s="2"/>
      <c r="M2" s="68" t="s">
        <v>1</v>
      </c>
      <c r="N2" s="152">
        <v>45538</v>
      </c>
    </row>
    <row r="3" spans="1:50" ht="15.5" x14ac:dyDescent="0.35">
      <c r="A3" s="25"/>
      <c r="B3" s="25"/>
      <c r="K3" s="2"/>
      <c r="M3"/>
      <c r="N3" s="3"/>
    </row>
    <row r="4" spans="1:50" ht="16" thickBot="1" x14ac:dyDescent="0.4">
      <c r="A4" s="5"/>
      <c r="B4" s="26" t="s">
        <v>2</v>
      </c>
      <c r="C4" s="264"/>
      <c r="D4" s="264"/>
      <c r="F4" s="26" t="s">
        <v>3</v>
      </c>
      <c r="G4" s="16">
        <v>45901</v>
      </c>
      <c r="H4" s="11"/>
      <c r="I4" s="26" t="s">
        <v>4</v>
      </c>
      <c r="J4" s="17"/>
      <c r="K4" s="2"/>
      <c r="M4"/>
    </row>
    <row r="5" spans="1:50" ht="15.5" x14ac:dyDescent="0.35">
      <c r="F5" s="26" t="s">
        <v>5</v>
      </c>
      <c r="G5" s="16">
        <v>46265</v>
      </c>
      <c r="I5" s="8"/>
      <c r="J5" s="11"/>
      <c r="K5" s="27"/>
      <c r="L5" s="28"/>
      <c r="N5" s="163"/>
    </row>
    <row r="6" spans="1:50" ht="16" thickBot="1" x14ac:dyDescent="0.4">
      <c r="E6" s="3"/>
      <c r="F6" s="5"/>
      <c r="G6" s="29"/>
      <c r="H6" s="30"/>
      <c r="I6" s="26" t="s">
        <v>6</v>
      </c>
      <c r="J6" s="255"/>
      <c r="N6" s="163"/>
    </row>
    <row r="7" spans="1:50" x14ac:dyDescent="0.3">
      <c r="E7" s="3"/>
      <c r="F7" s="5"/>
      <c r="G7" s="3"/>
      <c r="H7" s="5"/>
    </row>
    <row r="8" spans="1:50" ht="18.75" customHeight="1" thickBot="1" x14ac:dyDescent="0.4">
      <c r="E8" s="4"/>
      <c r="G8" s="4"/>
      <c r="J8" s="4"/>
      <c r="K8" s="6" t="s">
        <v>7</v>
      </c>
      <c r="L8" s="67">
        <f>(G5-G4)</f>
        <v>364</v>
      </c>
      <c r="M8" s="33">
        <f>ROUND(L8/30,0)</f>
        <v>12</v>
      </c>
    </row>
    <row r="9" spans="1:50" ht="14.5" thickBot="1" x14ac:dyDescent="0.35">
      <c r="E9" s="4"/>
      <c r="G9" s="4"/>
      <c r="H9" s="7" t="s">
        <v>8</v>
      </c>
      <c r="I9" s="21"/>
      <c r="J9" s="132" t="s">
        <v>9</v>
      </c>
      <c r="K9" s="129"/>
      <c r="L9" s="66"/>
      <c r="N9" s="6"/>
    </row>
    <row r="10" spans="1:50" ht="39" customHeight="1" x14ac:dyDescent="0.3">
      <c r="A10" s="53" t="s">
        <v>10</v>
      </c>
      <c r="B10" s="54" t="s">
        <v>11</v>
      </c>
      <c r="C10" s="55" t="s">
        <v>12</v>
      </c>
      <c r="D10" s="56" t="s">
        <v>13</v>
      </c>
      <c r="E10" s="57" t="s">
        <v>14</v>
      </c>
      <c r="F10" s="58" t="s">
        <v>15</v>
      </c>
      <c r="G10" s="59" t="s">
        <v>16</v>
      </c>
      <c r="H10" s="22" t="s">
        <v>17</v>
      </c>
      <c r="I10" s="60" t="s">
        <v>18</v>
      </c>
      <c r="J10" s="130" t="s">
        <v>19</v>
      </c>
      <c r="K10" s="131" t="s">
        <v>20</v>
      </c>
      <c r="L10" s="50" t="s">
        <v>21</v>
      </c>
      <c r="M10" s="23" t="s">
        <v>22</v>
      </c>
      <c r="N10" s="63" t="s">
        <v>23</v>
      </c>
      <c r="AX10" s="4">
        <v>5</v>
      </c>
    </row>
    <row r="11" spans="1:50" ht="13.5" customHeight="1" thickBot="1" x14ac:dyDescent="0.35">
      <c r="A11" s="40"/>
      <c r="B11" s="41"/>
      <c r="C11" s="42"/>
      <c r="D11" s="51" t="s">
        <v>24</v>
      </c>
      <c r="E11" s="42"/>
      <c r="F11" s="42"/>
      <c r="G11" s="43"/>
      <c r="H11" s="45"/>
      <c r="I11" s="45"/>
      <c r="J11" s="45"/>
      <c r="K11" s="45"/>
      <c r="L11" s="45"/>
      <c r="M11" s="45"/>
      <c r="N11" s="46"/>
      <c r="AX11" s="4"/>
    </row>
    <row r="12" spans="1:50" s="9" customFormat="1" ht="13.5" customHeight="1" x14ac:dyDescent="0.25">
      <c r="A12" s="10" t="str">
        <f>'List of Services'!A4</f>
        <v>H2036</v>
      </c>
      <c r="B12" s="10" t="str">
        <f>'List of Services'!B4</f>
        <v>H2036HBTG</v>
      </c>
      <c r="C12" s="12" t="str">
        <f>'List of Services'!D4</f>
        <v>SA/TRA</v>
      </c>
      <c r="D12" s="164" t="str">
        <f>'List of Services'!G4</f>
        <v>Adult Residential Intensive</v>
      </c>
      <c r="E12" s="12" t="str">
        <f>'List of Services'!E4</f>
        <v>Day</v>
      </c>
      <c r="F12" s="12">
        <f>'List of Services'!F4</f>
        <v>28</v>
      </c>
      <c r="G12" s="165">
        <f>F12*J12</f>
        <v>3380.16</v>
      </c>
      <c r="H12" s="259"/>
      <c r="I12" s="167"/>
      <c r="J12" s="13">
        <f>'List of Services'!C4</f>
        <v>120.72</v>
      </c>
      <c r="K12" s="263">
        <f>ROUND(L12/G12,0)</f>
        <v>0</v>
      </c>
      <c r="L12" s="168">
        <f>H12</f>
        <v>0</v>
      </c>
      <c r="M12" s="258">
        <f>ROUND(((K12/$L$8)*F12),0)</f>
        <v>0</v>
      </c>
      <c r="N12" s="37"/>
    </row>
    <row r="13" spans="1:50" s="9" customFormat="1" ht="13.5" customHeight="1" x14ac:dyDescent="0.25">
      <c r="A13" s="10" t="str">
        <f>'List of Services'!A5</f>
        <v>H2036</v>
      </c>
      <c r="B13" s="10" t="str">
        <f>'List of Services'!B5</f>
        <v>H2036HBTF</v>
      </c>
      <c r="C13" s="12" t="str">
        <f>'List of Services'!D5</f>
        <v>SA/TRA</v>
      </c>
      <c r="D13" s="164" t="str">
        <f>'List of Services'!G5</f>
        <v>Adult Residential Supportive</v>
      </c>
      <c r="E13" s="12" t="str">
        <f>'List of Services'!E5</f>
        <v>Day</v>
      </c>
      <c r="F13" s="12">
        <f>'List of Services'!F5</f>
        <v>35</v>
      </c>
      <c r="G13" s="165">
        <f>F13*J13</f>
        <v>1824.1999999999998</v>
      </c>
      <c r="H13" s="170"/>
      <c r="I13" s="167"/>
      <c r="J13" s="14">
        <f>'List of Services'!C5</f>
        <v>52.12</v>
      </c>
      <c r="K13" s="171">
        <f>ROUND(L13/G13,0)</f>
        <v>0</v>
      </c>
      <c r="L13" s="172">
        <f>H13</f>
        <v>0</v>
      </c>
      <c r="M13" s="173">
        <f>ROUND(((K13/$L$8)*F13),0)</f>
        <v>0</v>
      </c>
      <c r="N13" s="37"/>
    </row>
    <row r="14" spans="1:50" s="9" customFormat="1" ht="13.5" customHeight="1" thickBot="1" x14ac:dyDescent="0.3">
      <c r="A14" s="10" t="str">
        <f>'List of Services'!A6</f>
        <v>H2035</v>
      </c>
      <c r="B14" s="10" t="str">
        <f>'List of Services'!B6</f>
        <v>H2035HB</v>
      </c>
      <c r="C14" s="12" t="str">
        <f>'List of Services'!D6</f>
        <v>SA/TRA</v>
      </c>
      <c r="D14" s="164" t="str">
        <f>'List of Services'!G6</f>
        <v>Adult Outpatient Individual</v>
      </c>
      <c r="E14" s="12" t="str">
        <f>'List of Services'!E6</f>
        <v>Hour</v>
      </c>
      <c r="F14" s="12">
        <f>'List of Services'!F6</f>
        <v>9</v>
      </c>
      <c r="G14" s="174">
        <f>(F14*J14)</f>
        <v>1212.8399999999999</v>
      </c>
      <c r="H14" s="175"/>
      <c r="I14" s="167"/>
      <c r="J14" s="14">
        <f>'List of Services'!C6</f>
        <v>134.76</v>
      </c>
      <c r="K14" s="176">
        <f>ROUND(L14/(G14+G15+G16),0)</f>
        <v>0</v>
      </c>
      <c r="L14" s="177">
        <f>H14</f>
        <v>0</v>
      </c>
      <c r="M14" s="178">
        <f>ROUND(((K14/$L$8)*SUM(F14:F16)),0)</f>
        <v>0</v>
      </c>
      <c r="N14" s="37"/>
    </row>
    <row r="15" spans="1:50" s="9" customFormat="1" ht="13.5" customHeight="1" x14ac:dyDescent="0.25">
      <c r="A15" s="10" t="str">
        <f>'List of Services'!A7</f>
        <v>H0005</v>
      </c>
      <c r="B15" s="10" t="str">
        <f>'List of Services'!B7</f>
        <v>H0005HB</v>
      </c>
      <c r="C15" s="12" t="str">
        <f>'List of Services'!D7</f>
        <v>SA/TRA</v>
      </c>
      <c r="D15" s="164" t="str">
        <f>'List of Services'!G7</f>
        <v>Adult Outpatient Group Counseling</v>
      </c>
      <c r="E15" s="12" t="str">
        <f>'List of Services'!E7</f>
        <v>Hour</v>
      </c>
      <c r="F15" s="12">
        <f>'List of Services'!F7</f>
        <v>10</v>
      </c>
      <c r="G15" s="165">
        <f>(F15*J15)</f>
        <v>301</v>
      </c>
      <c r="H15" s="179"/>
      <c r="I15" s="167"/>
      <c r="J15" s="14">
        <f>'List of Services'!C7</f>
        <v>30.1</v>
      </c>
      <c r="K15" s="36"/>
      <c r="L15" s="19"/>
      <c r="M15" s="76"/>
      <c r="N15" s="37"/>
    </row>
    <row r="16" spans="1:50" s="9" customFormat="1" ht="13.5" customHeight="1" thickBot="1" x14ac:dyDescent="0.3">
      <c r="A16" s="10" t="str">
        <f>'List of Services'!A8</f>
        <v>T1012</v>
      </c>
      <c r="B16" s="10" t="str">
        <f>'List of Services'!B8</f>
        <v>T1012HBHQ</v>
      </c>
      <c r="C16" s="12" t="str">
        <f>'List of Services'!D8</f>
        <v>SA/TRA</v>
      </c>
      <c r="D16" s="164" t="str">
        <f>'List of Services'!G8</f>
        <v>Adult Outpatient Group Education</v>
      </c>
      <c r="E16" s="12" t="str">
        <f>'List of Services'!E8</f>
        <v>Hour</v>
      </c>
      <c r="F16" s="12">
        <f>'List of Services'!F8</f>
        <v>32</v>
      </c>
      <c r="G16" s="165">
        <f>(F16*J16)</f>
        <v>569.28</v>
      </c>
      <c r="H16" s="180"/>
      <c r="I16" s="167"/>
      <c r="J16" s="14">
        <f>'List of Services'!C8</f>
        <v>17.79</v>
      </c>
      <c r="K16" s="181"/>
      <c r="L16" s="182"/>
      <c r="M16" s="76"/>
      <c r="N16" s="37"/>
    </row>
    <row r="17" spans="1:50" s="9" customFormat="1" ht="13.5" customHeight="1" x14ac:dyDescent="0.25">
      <c r="A17" s="10" t="str">
        <f>'List of Services'!A9</f>
        <v>H0010</v>
      </c>
      <c r="B17" s="10" t="str">
        <f>'List of Services'!B9</f>
        <v>H0010HB</v>
      </c>
      <c r="C17" s="12" t="str">
        <f>'List of Services'!D9</f>
        <v>SA/TRA</v>
      </c>
      <c r="D17" s="164" t="str">
        <f>'List of Services'!G9</f>
        <v>Adult Residential Detoxification</v>
      </c>
      <c r="E17" s="12" t="str">
        <f>'List of Services'!E9</f>
        <v>Day</v>
      </c>
      <c r="F17" s="12">
        <f>'List of Services'!F9</f>
        <v>5</v>
      </c>
      <c r="G17" s="165">
        <f>F17*J17</f>
        <v>1185.05</v>
      </c>
      <c r="H17" s="170"/>
      <c r="I17" s="167"/>
      <c r="J17" s="14">
        <f>'List of Services'!C9</f>
        <v>237.01</v>
      </c>
      <c r="K17" s="183">
        <f>ROUND(L17/G17,0)</f>
        <v>0</v>
      </c>
      <c r="L17" s="184">
        <f>H17</f>
        <v>0</v>
      </c>
      <c r="M17" s="169">
        <f>ROUND(((K17/$L$8)*F17),0)</f>
        <v>0</v>
      </c>
      <c r="N17" s="37"/>
    </row>
    <row r="18" spans="1:50" s="9" customFormat="1" ht="13.5" customHeight="1" x14ac:dyDescent="0.25">
      <c r="A18" s="10" t="str">
        <f>'List of Services'!A10</f>
        <v>H0012</v>
      </c>
      <c r="B18" s="10" t="str">
        <f>'List of Services'!B10</f>
        <v>H0012HB</v>
      </c>
      <c r="C18" s="12" t="str">
        <f>'List of Services'!D10</f>
        <v>SA/TRA</v>
      </c>
      <c r="D18" s="164" t="str">
        <f>'List of Services'!G10</f>
        <v>Adult Ambulatory Detoxification</v>
      </c>
      <c r="E18" s="12" t="str">
        <f>'List of Services'!E10</f>
        <v>Day</v>
      </c>
      <c r="F18" s="12">
        <f>'List of Services'!F10</f>
        <v>6</v>
      </c>
      <c r="G18" s="165">
        <f>F18*J18</f>
        <v>533.70000000000005</v>
      </c>
      <c r="H18" s="170"/>
      <c r="I18" s="167"/>
      <c r="J18" s="14">
        <f>'List of Services'!C10</f>
        <v>88.95</v>
      </c>
      <c r="K18" s="171">
        <f>ROUND(L18/G18,0)</f>
        <v>0</v>
      </c>
      <c r="L18" s="172">
        <f>H18</f>
        <v>0</v>
      </c>
      <c r="M18" s="185">
        <f>ROUND(((K18/$L$8)*F18),0)</f>
        <v>0</v>
      </c>
      <c r="N18" s="37"/>
    </row>
    <row r="19" spans="1:50" s="9" customFormat="1" ht="13.5" customHeight="1" thickBot="1" x14ac:dyDescent="0.3">
      <c r="A19" s="10" t="str">
        <f>'List of Services'!A11</f>
        <v>H2036</v>
      </c>
      <c r="B19" s="10" t="str">
        <f>'List of Services'!B11</f>
        <v>H2036TF</v>
      </c>
      <c r="C19" s="12" t="str">
        <f>'List of Services'!D11</f>
        <v>SA/TRA</v>
      </c>
      <c r="D19" s="164" t="str">
        <f>'List of Services'!G11</f>
        <v>HIV Residential</v>
      </c>
      <c r="E19" s="12" t="str">
        <f>'List of Services'!E11</f>
        <v>Day</v>
      </c>
      <c r="F19" s="12">
        <f>'List of Services'!F11</f>
        <v>28</v>
      </c>
      <c r="G19" s="165">
        <f>F19*J19</f>
        <v>5241.04</v>
      </c>
      <c r="H19" s="166"/>
      <c r="I19" s="167"/>
      <c r="J19" s="14">
        <f>'List of Services'!C11</f>
        <v>187.18</v>
      </c>
      <c r="K19" s="186">
        <f>ROUND(L19/G19,0)</f>
        <v>0</v>
      </c>
      <c r="L19" s="187">
        <f>H19</f>
        <v>0</v>
      </c>
      <c r="M19" s="178">
        <f>ROUND(((K19/$L$8)*F19),0)</f>
        <v>0</v>
      </c>
      <c r="N19" s="37"/>
    </row>
    <row r="20" spans="1:50" ht="13.5" customHeight="1" thickBot="1" x14ac:dyDescent="0.3">
      <c r="A20" s="10" t="str">
        <f>'List of Services'!A12</f>
        <v>H2022</v>
      </c>
      <c r="B20" s="10" t="str">
        <f>'List of Services'!B12</f>
        <v>H2022HBTGHFP3</v>
      </c>
      <c r="C20" s="38" t="str">
        <f>'List of Services'!D12</f>
        <v>SA/TRA</v>
      </c>
      <c r="D20" s="238" t="str">
        <f>'List of Services'!G12</f>
        <v>Adult HIV Residential Wraparound Services</v>
      </c>
      <c r="E20" s="38" t="str">
        <f>'List of Services'!E12</f>
        <v>Day</v>
      </c>
      <c r="F20" s="38">
        <f>'List of Services'!F12</f>
        <v>28</v>
      </c>
      <c r="G20" s="202">
        <f>F20*J20</f>
        <v>996.24</v>
      </c>
      <c r="H20" s="179"/>
      <c r="I20" s="167"/>
      <c r="J20" s="188">
        <f>'List of Services'!C12</f>
        <v>35.58</v>
      </c>
      <c r="K20" s="36"/>
      <c r="L20" s="252"/>
      <c r="M20" s="76"/>
      <c r="N20" s="37"/>
    </row>
    <row r="21" spans="1:50" s="32" customFormat="1" ht="16.5" customHeight="1" thickBot="1" x14ac:dyDescent="0.4">
      <c r="A21" s="53"/>
      <c r="B21" s="61"/>
      <c r="C21" s="62"/>
      <c r="D21" s="143"/>
      <c r="E21" s="134"/>
      <c r="F21" s="134"/>
      <c r="G21" s="149"/>
      <c r="H21" s="134" t="s">
        <v>25</v>
      </c>
      <c r="I21" s="135"/>
      <c r="J21" s="136"/>
      <c r="K21" s="139"/>
      <c r="L21" s="140">
        <f>SUM(L11:L20)</f>
        <v>0</v>
      </c>
      <c r="M21" s="144"/>
      <c r="N21" s="145">
        <f>L21*J6</f>
        <v>0</v>
      </c>
      <c r="O21" s="31"/>
    </row>
    <row r="22" spans="1:50" ht="13.5" customHeight="1" thickBot="1" x14ac:dyDescent="0.35">
      <c r="A22" s="40"/>
      <c r="B22" s="41"/>
      <c r="C22" s="42"/>
      <c r="D22" s="162" t="s">
        <v>26</v>
      </c>
      <c r="E22" s="42"/>
      <c r="F22" s="42"/>
      <c r="G22" s="150"/>
      <c r="H22" s="44"/>
      <c r="I22" s="44"/>
      <c r="J22" s="72"/>
      <c r="K22" s="44"/>
      <c r="L22" s="44"/>
      <c r="M22" s="75"/>
      <c r="N22" s="24"/>
      <c r="AX22" s="4"/>
    </row>
    <row r="23" spans="1:50" s="9" customFormat="1" ht="13.5" customHeight="1" x14ac:dyDescent="0.25">
      <c r="A23" s="10" t="str">
        <f>'List of Services'!A14</f>
        <v>H2036</v>
      </c>
      <c r="B23" s="10" t="str">
        <f>'List of Services'!B14</f>
        <v>H2036HBHDTG</v>
      </c>
      <c r="C23" s="10" t="str">
        <f>'List of Services'!D14</f>
        <v>SA/TRF</v>
      </c>
      <c r="D23" s="10" t="str">
        <f>'List of Services'!G14</f>
        <v>Adult Spec Fem Residential Intensive</v>
      </c>
      <c r="E23" s="127" t="str">
        <f>'List of Services'!E14</f>
        <v>Day</v>
      </c>
      <c r="F23" s="127">
        <f>'List of Services'!F14</f>
        <v>30</v>
      </c>
      <c r="G23" s="148">
        <f t="shared" ref="G23:G28" si="0">F23*J23</f>
        <v>5823.6</v>
      </c>
      <c r="H23" s="254"/>
      <c r="I23" s="35"/>
      <c r="J23" s="73">
        <f>'List of Services'!C14</f>
        <v>194.12</v>
      </c>
      <c r="K23" s="183">
        <f>ROUND(L23/G23,0)</f>
        <v>0</v>
      </c>
      <c r="L23" s="190">
        <f>H23</f>
        <v>0</v>
      </c>
      <c r="M23" s="191">
        <f>ROUND(((K23/L8)*F23),0)</f>
        <v>0</v>
      </c>
      <c r="N23" s="37"/>
    </row>
    <row r="24" spans="1:50" s="9" customFormat="1" ht="13.5" customHeight="1" x14ac:dyDescent="0.25">
      <c r="A24" s="10" t="str">
        <f>'List of Services'!A15</f>
        <v>H2036</v>
      </c>
      <c r="B24" s="10" t="str">
        <f>'List of Services'!B15</f>
        <v>H2036HBHDTF</v>
      </c>
      <c r="C24" s="10" t="str">
        <f>'List of Services'!D15</f>
        <v>SA/TRF</v>
      </c>
      <c r="D24" s="10" t="str">
        <f>'List of Services'!G15</f>
        <v>Adult Spec Fem Residential Supportive</v>
      </c>
      <c r="E24" s="127" t="str">
        <f>'List of Services'!E15</f>
        <v>Day</v>
      </c>
      <c r="F24" s="127">
        <f>'List of Services'!F15</f>
        <v>30</v>
      </c>
      <c r="G24" s="174">
        <f t="shared" si="0"/>
        <v>3695.4</v>
      </c>
      <c r="H24" s="254"/>
      <c r="I24" s="35"/>
      <c r="J24" s="73">
        <f>'List of Services'!C15</f>
        <v>123.18</v>
      </c>
      <c r="K24" s="171">
        <f>ROUND(L24/G24,0)</f>
        <v>0</v>
      </c>
      <c r="L24" s="192">
        <f>H24</f>
        <v>0</v>
      </c>
      <c r="M24" s="193">
        <f>ROUND(((K24/L8)*F24),0)</f>
        <v>0</v>
      </c>
      <c r="N24" s="37"/>
    </row>
    <row r="25" spans="1:50" s="9" customFormat="1" ht="13.5" customHeight="1" x14ac:dyDescent="0.25">
      <c r="A25" s="10" t="str">
        <f>'List of Services'!A16</f>
        <v>H2036</v>
      </c>
      <c r="B25" s="10" t="str">
        <f>'List of Services'!B16</f>
        <v>H2036HDTG</v>
      </c>
      <c r="C25" s="10" t="str">
        <f>'List of Services'!D16</f>
        <v>SA/TRF</v>
      </c>
      <c r="D25" s="10" t="str">
        <f>'List of Services'!G16</f>
        <v>Adult Spec Fem W/C Residential Intensive</v>
      </c>
      <c r="E25" s="127" t="str">
        <f>'List of Services'!E16</f>
        <v>Day</v>
      </c>
      <c r="F25" s="127">
        <f>'List of Services'!F16</f>
        <v>45</v>
      </c>
      <c r="G25" s="194">
        <f t="shared" si="0"/>
        <v>10521.9</v>
      </c>
      <c r="H25" s="254"/>
      <c r="I25" s="35"/>
      <c r="J25" s="73">
        <f>'List of Services'!C16</f>
        <v>233.82</v>
      </c>
      <c r="K25" s="186">
        <f>ROUND(L25/G25,0)</f>
        <v>0</v>
      </c>
      <c r="L25" s="196">
        <f>H25</f>
        <v>0</v>
      </c>
      <c r="M25" s="197">
        <f>ROUND(((K25/L8)*F25),0)</f>
        <v>0</v>
      </c>
      <c r="N25" s="37"/>
    </row>
    <row r="26" spans="1:50" s="9" customFormat="1" ht="13.5" customHeight="1" x14ac:dyDescent="0.25">
      <c r="A26" s="10" t="str">
        <f>'List of Services'!A17</f>
        <v>H2022</v>
      </c>
      <c r="B26" s="10" t="str">
        <f>'List of Services'!B17</f>
        <v>H2022HAHDTGHF</v>
      </c>
      <c r="C26" s="10" t="str">
        <f>'List of Services'!D17</f>
        <v>SA/TRF</v>
      </c>
      <c r="D26" s="10" t="str">
        <f>'List of Services'!G17</f>
        <v>Adult Spec Fem W/C Residential Wraparound Services-LESS THAN 21</v>
      </c>
      <c r="E26" s="127" t="str">
        <f>'List of Services'!E17</f>
        <v>Day</v>
      </c>
      <c r="F26" s="127">
        <f>'List of Services'!F17</f>
        <v>35</v>
      </c>
      <c r="G26" s="194">
        <f t="shared" si="0"/>
        <v>1904.35</v>
      </c>
      <c r="H26" s="179"/>
      <c r="I26" s="35"/>
      <c r="J26" s="73">
        <f>'List of Services'!C17</f>
        <v>54.41</v>
      </c>
      <c r="K26" s="181"/>
      <c r="L26" s="182"/>
      <c r="M26" s="76"/>
      <c r="N26" s="37"/>
    </row>
    <row r="27" spans="1:50" s="9" customFormat="1" ht="13.5" customHeight="1" x14ac:dyDescent="0.25">
      <c r="A27" s="10" t="str">
        <f>'List of Services'!A18</f>
        <v>H2022</v>
      </c>
      <c r="B27" s="10" t="str">
        <f>'List of Services'!B18</f>
        <v>H2022HBHDTGHF</v>
      </c>
      <c r="C27" s="10" t="str">
        <f>'List of Services'!D18</f>
        <v>SA/TRF</v>
      </c>
      <c r="D27" s="10" t="str">
        <f>'List of Services'!G18</f>
        <v>Adult Spec Fem W/C Residential Wraparound Services- 21 and OVER</v>
      </c>
      <c r="E27" s="127" t="str">
        <f>'List of Services'!E18</f>
        <v>Day</v>
      </c>
      <c r="F27" s="127">
        <f>'List of Services'!F18</f>
        <v>35</v>
      </c>
      <c r="G27" s="194">
        <f t="shared" si="0"/>
        <v>3772.3</v>
      </c>
      <c r="H27" s="198"/>
      <c r="I27" s="35"/>
      <c r="J27" s="73">
        <f>'List of Services'!C18</f>
        <v>107.78</v>
      </c>
      <c r="K27" s="181"/>
      <c r="L27" s="182"/>
      <c r="M27" s="76"/>
      <c r="N27" s="37"/>
    </row>
    <row r="28" spans="1:50" s="9" customFormat="1" ht="13.5" customHeight="1" x14ac:dyDescent="0.25">
      <c r="A28" s="10" t="str">
        <f>'List of Services'!A19</f>
        <v>H2036</v>
      </c>
      <c r="B28" s="10" t="str">
        <f>'List of Services'!B19</f>
        <v>H2036HDTF</v>
      </c>
      <c r="C28" s="10" t="str">
        <f>'List of Services'!D19</f>
        <v>SA/TRF</v>
      </c>
      <c r="D28" s="10" t="str">
        <f>'List of Services'!G19</f>
        <v>Adult Spec Fem W/C Residential Supportive</v>
      </c>
      <c r="E28" s="127" t="str">
        <f>'List of Services'!E19</f>
        <v>Day</v>
      </c>
      <c r="F28" s="127">
        <f>'List of Services'!F19</f>
        <v>35</v>
      </c>
      <c r="G28" s="199">
        <f t="shared" si="0"/>
        <v>6542.9</v>
      </c>
      <c r="H28" s="254"/>
      <c r="I28" s="35"/>
      <c r="J28" s="73">
        <f>'List of Services'!C19</f>
        <v>186.94</v>
      </c>
      <c r="K28" s="200">
        <f>ROUND(L28/G28,0)</f>
        <v>0</v>
      </c>
      <c r="L28" s="190">
        <f>H28</f>
        <v>0</v>
      </c>
      <c r="M28" s="191">
        <f>ROUND(((K28/L8)*F28),0)</f>
        <v>0</v>
      </c>
      <c r="N28" s="37"/>
    </row>
    <row r="29" spans="1:50" s="9" customFormat="1" ht="13.5" customHeight="1" x14ac:dyDescent="0.25">
      <c r="A29" s="10" t="str">
        <f>'List of Services'!A20</f>
        <v>H2035</v>
      </c>
      <c r="B29" s="10" t="str">
        <f>'List of Services'!B20</f>
        <v>H2035HBHD</v>
      </c>
      <c r="C29" s="10" t="str">
        <f>'List of Services'!D20</f>
        <v>SA/TRF</v>
      </c>
      <c r="D29" s="10" t="str">
        <f>'List of Services'!G20</f>
        <v>Adult Spec Female Outpatient Individual</v>
      </c>
      <c r="E29" s="127" t="str">
        <f>'List of Services'!E20</f>
        <v>Hour</v>
      </c>
      <c r="F29" s="127">
        <f>'List of Services'!F20</f>
        <v>9</v>
      </c>
      <c r="G29" s="194">
        <f>(F29*J29)</f>
        <v>1512.09</v>
      </c>
      <c r="H29" s="254"/>
      <c r="I29" s="35"/>
      <c r="J29" s="73">
        <f>'List of Services'!C20</f>
        <v>168.01</v>
      </c>
      <c r="K29" s="201">
        <f>ROUND(L29/(G29+G30+G31),0)</f>
        <v>0</v>
      </c>
      <c r="L29" s="196">
        <f>H29</f>
        <v>0</v>
      </c>
      <c r="M29" s="197">
        <f>ROUND(((K29/L8)*SUM(F29:F31)),0)</f>
        <v>0</v>
      </c>
      <c r="N29" s="37"/>
    </row>
    <row r="30" spans="1:50" s="9" customFormat="1" ht="13.5" customHeight="1" x14ac:dyDescent="0.25">
      <c r="A30" s="10" t="str">
        <f>'List of Services'!A21</f>
        <v>H0005</v>
      </c>
      <c r="B30" s="10" t="str">
        <f>'List of Services'!B21</f>
        <v>H0005HBHD</v>
      </c>
      <c r="C30" s="10" t="str">
        <f>'List of Services'!D21</f>
        <v>SA/TRF</v>
      </c>
      <c r="D30" s="10" t="str">
        <f>'List of Services'!G21</f>
        <v>Adult Spec Female Outpatient Group Counseling</v>
      </c>
      <c r="E30" s="127" t="str">
        <f>'List of Services'!E21</f>
        <v>Hour</v>
      </c>
      <c r="F30" s="127">
        <f>'List of Services'!F21</f>
        <v>10</v>
      </c>
      <c r="G30" s="194">
        <f>(F30*J30)</f>
        <v>408.40000000000003</v>
      </c>
      <c r="H30" s="179"/>
      <c r="I30" s="35"/>
      <c r="J30" s="73">
        <f>'List of Services'!C21</f>
        <v>40.840000000000003</v>
      </c>
      <c r="K30" s="36"/>
      <c r="L30" s="19"/>
      <c r="M30" s="76"/>
      <c r="N30" s="37"/>
    </row>
    <row r="31" spans="1:50" s="9" customFormat="1" ht="13.5" customHeight="1" x14ac:dyDescent="0.25">
      <c r="A31" s="10" t="str">
        <f>'List of Services'!A22</f>
        <v>T1012</v>
      </c>
      <c r="B31" s="10" t="str">
        <f>'List of Services'!B22</f>
        <v>T1012HBHDHQ</v>
      </c>
      <c r="C31" s="10" t="str">
        <f>'List of Services'!D22</f>
        <v>SA/TRF</v>
      </c>
      <c r="D31" s="10" t="str">
        <f>'List of Services'!G22</f>
        <v>Adult Spec Female Outpatient Group Education</v>
      </c>
      <c r="E31" s="127" t="str">
        <f>'List of Services'!E22</f>
        <v>Hour</v>
      </c>
      <c r="F31" s="127">
        <f>'List of Services'!F22</f>
        <v>32</v>
      </c>
      <c r="G31" s="202">
        <f>(F31*J31)</f>
        <v>569.28</v>
      </c>
      <c r="H31" s="198"/>
      <c r="I31" s="35"/>
      <c r="J31" s="73">
        <f>'List of Services'!C22</f>
        <v>17.79</v>
      </c>
      <c r="K31" s="181"/>
      <c r="L31" s="182"/>
      <c r="M31" s="80"/>
      <c r="N31" s="37"/>
    </row>
    <row r="32" spans="1:50" s="9" customFormat="1" ht="13.5" customHeight="1" x14ac:dyDescent="0.25">
      <c r="A32" s="10" t="str">
        <f>'List of Services'!A23</f>
        <v>H0010</v>
      </c>
      <c r="B32" s="10" t="str">
        <f>'List of Services'!B23</f>
        <v>H0010HBHD</v>
      </c>
      <c r="C32" s="10" t="str">
        <f>'List of Services'!D23</f>
        <v>SA/TRF</v>
      </c>
      <c r="D32" s="10" t="str">
        <f>'List of Services'!G23</f>
        <v>Adult Spec Fem Residential Detoxification</v>
      </c>
      <c r="E32" s="127" t="str">
        <f>'List of Services'!E23</f>
        <v>Day</v>
      </c>
      <c r="F32" s="127">
        <f>'List of Services'!F23</f>
        <v>5</v>
      </c>
      <c r="G32" s="174">
        <f>F32*J32</f>
        <v>1193.75</v>
      </c>
      <c r="H32" s="254"/>
      <c r="I32" s="35"/>
      <c r="J32" s="73">
        <f>'List of Services'!C23</f>
        <v>238.75</v>
      </c>
      <c r="K32" s="203">
        <f>ROUND(L32/G32,0)</f>
        <v>0</v>
      </c>
      <c r="L32" s="204">
        <f>H32</f>
        <v>0</v>
      </c>
      <c r="M32" s="205">
        <f>ROUND(((K32/L8)*F32),0)</f>
        <v>0</v>
      </c>
      <c r="N32" s="37"/>
    </row>
    <row r="33" spans="1:50" s="9" customFormat="1" ht="13.5" customHeight="1" x14ac:dyDescent="0.25">
      <c r="A33" s="10" t="str">
        <f>'List of Services'!A24</f>
        <v>H0012</v>
      </c>
      <c r="B33" s="10" t="str">
        <f>'List of Services'!B24</f>
        <v>H0012HBHD</v>
      </c>
      <c r="C33" s="10" t="str">
        <f>'List of Services'!D24</f>
        <v>SA/TRF</v>
      </c>
      <c r="D33" s="10" t="str">
        <f>'List of Services'!G24</f>
        <v>Adult Spec Fem Ambulatory Detoxification</v>
      </c>
      <c r="E33" s="127" t="str">
        <f>'List of Services'!E24</f>
        <v>Day</v>
      </c>
      <c r="F33" s="127">
        <f>'List of Services'!F24</f>
        <v>6</v>
      </c>
      <c r="G33" s="148">
        <f>F33*J33</f>
        <v>533.70000000000005</v>
      </c>
      <c r="H33" s="254"/>
      <c r="I33" s="35"/>
      <c r="J33" s="81">
        <f>'List of Services'!C24</f>
        <v>88.95</v>
      </c>
      <c r="K33" s="206">
        <f>ROUND(L33/G33,0)</f>
        <v>0</v>
      </c>
      <c r="L33" s="207">
        <f>H33</f>
        <v>0</v>
      </c>
      <c r="M33" s="208">
        <f>ROUND(((K33/L8)*F33),0)</f>
        <v>0</v>
      </c>
      <c r="N33" s="37"/>
    </row>
    <row r="34" spans="1:50" s="32" customFormat="1" ht="16.5" customHeight="1" thickBot="1" x14ac:dyDescent="0.4">
      <c r="A34" s="53"/>
      <c r="B34" s="61"/>
      <c r="C34" s="62"/>
      <c r="D34" s="146"/>
      <c r="E34" s="134"/>
      <c r="F34" s="134"/>
      <c r="G34" s="149"/>
      <c r="H34" s="134" t="s">
        <v>27</v>
      </c>
      <c r="I34" s="135"/>
      <c r="J34" s="136"/>
      <c r="K34" s="139"/>
      <c r="L34" s="140">
        <f>SUM(L23:L33)</f>
        <v>0</v>
      </c>
      <c r="M34" s="147"/>
      <c r="N34" s="142">
        <f>L34*$J$6</f>
        <v>0</v>
      </c>
    </row>
    <row r="35" spans="1:50" ht="13.5" customHeight="1" thickBot="1" x14ac:dyDescent="0.35">
      <c r="A35" s="47"/>
      <c r="B35" s="48"/>
      <c r="C35" s="49"/>
      <c r="D35" s="52" t="s">
        <v>28</v>
      </c>
      <c r="E35" s="49"/>
      <c r="F35" s="49"/>
      <c r="G35" s="151"/>
      <c r="H35" s="44"/>
      <c r="I35" s="44"/>
      <c r="J35" s="72"/>
      <c r="K35" s="44"/>
      <c r="L35" s="44"/>
      <c r="M35" s="75"/>
      <c r="N35" s="24"/>
      <c r="AX35" s="4"/>
    </row>
    <row r="36" spans="1:50" s="9" customFormat="1" ht="13.5" customHeight="1" thickBot="1" x14ac:dyDescent="0.3">
      <c r="A36" s="10" t="str">
        <f>'List of Services'!A26</f>
        <v>H2036</v>
      </c>
      <c r="B36" s="10" t="str">
        <f>'List of Services'!B26</f>
        <v>H2036HATG</v>
      </c>
      <c r="C36" s="10" t="str">
        <f>'List of Services'!D26</f>
        <v>SA/TRY</v>
      </c>
      <c r="D36" s="10" t="str">
        <f>'List of Services'!G26</f>
        <v>Youth Residential Intensive</v>
      </c>
      <c r="E36" s="127" t="str">
        <f>'List of Services'!E26</f>
        <v>Day</v>
      </c>
      <c r="F36" s="127">
        <f>'List of Services'!F26</f>
        <v>60</v>
      </c>
      <c r="G36" s="209">
        <f>F36*J36</f>
        <v>11822.4</v>
      </c>
      <c r="H36" s="210"/>
      <c r="I36" s="211"/>
      <c r="J36" s="212">
        <f>'List of Services'!C26</f>
        <v>197.04</v>
      </c>
      <c r="K36" s="213">
        <f>ROUND(L36/G36,0)</f>
        <v>0</v>
      </c>
      <c r="L36" s="82">
        <f>H36</f>
        <v>0</v>
      </c>
      <c r="M36" s="79">
        <f>ROUND(((K36/L8)*F36),0)</f>
        <v>0</v>
      </c>
      <c r="N36" s="37"/>
    </row>
    <row r="37" spans="1:50" ht="13.5" customHeight="1" thickBot="1" x14ac:dyDescent="0.3">
      <c r="A37" s="10" t="str">
        <f>'List of Services'!A27</f>
        <v>H2022</v>
      </c>
      <c r="B37" s="10" t="str">
        <f>'List of Services'!B27</f>
        <v>H2022HAHF</v>
      </c>
      <c r="C37" s="10" t="str">
        <f>'List of Services'!D27</f>
        <v>SA/TRY</v>
      </c>
      <c r="D37" s="10" t="str">
        <f>'List of Services'!G27</f>
        <v>Youth Intensive Residential Services-Room &amp; Board</v>
      </c>
      <c r="E37" s="127" t="str">
        <f>'List of Services'!E27</f>
        <v>Day</v>
      </c>
      <c r="F37" s="127">
        <f>'List of Services'!F27</f>
        <v>60</v>
      </c>
      <c r="G37" s="214">
        <f>F37*J37</f>
        <v>1569.6</v>
      </c>
      <c r="H37" s="237"/>
      <c r="I37" s="35"/>
      <c r="J37" s="212">
        <f>'List of Services'!C27</f>
        <v>26.16</v>
      </c>
      <c r="K37" s="36"/>
      <c r="L37" s="19"/>
      <c r="M37" s="76"/>
      <c r="N37" s="74"/>
    </row>
    <row r="38" spans="1:50" s="32" customFormat="1" ht="13.5" customHeight="1" thickBot="1" x14ac:dyDescent="0.4">
      <c r="A38" s="10" t="str">
        <f>'List of Services'!A28</f>
        <v>H2036</v>
      </c>
      <c r="B38" s="10" t="str">
        <f>'List of Services'!B28</f>
        <v>H2036HATF</v>
      </c>
      <c r="C38" s="10" t="str">
        <f>'List of Services'!D28</f>
        <v>SA/TRY</v>
      </c>
      <c r="D38" s="10" t="str">
        <f>'List of Services'!G28</f>
        <v>Youth Residential Supportive</v>
      </c>
      <c r="E38" s="127" t="str">
        <f>'List of Services'!E28</f>
        <v>Day</v>
      </c>
      <c r="F38" s="127">
        <f>'List of Services'!F28</f>
        <v>30</v>
      </c>
      <c r="G38" s="214">
        <f>F38*J38</f>
        <v>4748.1000000000004</v>
      </c>
      <c r="H38" s="189"/>
      <c r="I38" s="211"/>
      <c r="J38" s="212">
        <f>'List of Services'!C28</f>
        <v>158.27000000000001</v>
      </c>
      <c r="K38" s="213">
        <f>ROUND(L38/G38,0)</f>
        <v>0</v>
      </c>
      <c r="L38" s="82">
        <f>H38</f>
        <v>0</v>
      </c>
      <c r="M38" s="79">
        <f>ROUND(((K38/L8)*F38),0)</f>
        <v>0</v>
      </c>
      <c r="N38" s="37"/>
    </row>
    <row r="39" spans="1:50" ht="13.5" customHeight="1" thickBot="1" x14ac:dyDescent="0.35">
      <c r="A39" s="265"/>
      <c r="B39" s="266"/>
      <c r="C39" s="267"/>
      <c r="D39" s="251" t="str">
        <f>'List of Services'!F29</f>
        <v>Youth Outpatient Services</v>
      </c>
      <c r="E39" s="265"/>
      <c r="F39" s="266"/>
      <c r="G39" s="268"/>
      <c r="H39" s="195"/>
      <c r="I39" s="211"/>
      <c r="J39" s="215"/>
      <c r="K39" s="74"/>
      <c r="L39" s="74"/>
      <c r="M39" s="77"/>
      <c r="N39" s="37"/>
      <c r="AX39" s="4"/>
    </row>
    <row r="40" spans="1:50" s="9" customFormat="1" ht="13.5" customHeight="1" thickBot="1" x14ac:dyDescent="0.3">
      <c r="A40" s="10" t="str">
        <f>'List of Services'!A30</f>
        <v>H2035</v>
      </c>
      <c r="B40" s="10" t="str">
        <f>'List of Services'!B30</f>
        <v>H2035HA</v>
      </c>
      <c r="C40" s="10" t="str">
        <f>'List of Services'!D30</f>
        <v>SA/TRY</v>
      </c>
      <c r="D40" s="10" t="str">
        <f>'List of Services'!G30</f>
        <v>Youth Outpatient Individual</v>
      </c>
      <c r="E40" s="127" t="str">
        <f>'List of Services'!E30</f>
        <v>Hour</v>
      </c>
      <c r="F40" s="127">
        <f>'List of Services'!F30</f>
        <v>2</v>
      </c>
      <c r="G40" s="216">
        <f>F40*J40</f>
        <v>269.52</v>
      </c>
      <c r="H40" s="217">
        <f>ROUND(IF($H$39&gt;0,($H$39-$I$44)*I40, "0"),0)</f>
        <v>0</v>
      </c>
      <c r="I40" s="218">
        <v>0.16739999999999999</v>
      </c>
      <c r="J40" s="13">
        <f>'List of Services'!C30</f>
        <v>134.76</v>
      </c>
      <c r="K40" s="18" t="str">
        <f>IF(H39&gt;0,ROUND(H39/(G40+G41+G42+G43+G44+G45+G46),0)," ")</f>
        <v xml:space="preserve"> </v>
      </c>
      <c r="L40" s="82">
        <f>SUM(H40:H44)</f>
        <v>0</v>
      </c>
      <c r="M40" s="219">
        <f>ROUND((IF(H39&gt;0,(K40/L8)*SUM(F40:F46),"0")),0)</f>
        <v>0</v>
      </c>
      <c r="N40" s="37"/>
    </row>
    <row r="41" spans="1:50" s="9" customFormat="1" ht="13.5" customHeight="1" thickBot="1" x14ac:dyDescent="0.3">
      <c r="A41" s="10" t="str">
        <f>'List of Services'!A31</f>
        <v>H2016</v>
      </c>
      <c r="B41" s="10" t="str">
        <f>'List of Services'!B31</f>
        <v>H2016HA</v>
      </c>
      <c r="C41" s="10" t="str">
        <f>'List of Services'!D31</f>
        <v>SA/TRY</v>
      </c>
      <c r="D41" s="10" t="str">
        <f>'List of Services'!G31</f>
        <v>Youth Adolescent Support</v>
      </c>
      <c r="E41" s="127" t="str">
        <f>'List of Services'!E31</f>
        <v>Hour</v>
      </c>
      <c r="F41" s="127">
        <f>'List of Services'!F31</f>
        <v>2</v>
      </c>
      <c r="G41" s="220">
        <f t="shared" ref="G41:G49" si="1">F41*J41</f>
        <v>125.58</v>
      </c>
      <c r="H41" s="221">
        <f>ROUND(IF($H$39&gt;0,($H$39-$I$44)*I41, "0"),0)</f>
        <v>0</v>
      </c>
      <c r="I41" s="222">
        <v>7.3200000000000001E-2</v>
      </c>
      <c r="J41" s="13">
        <f>'List of Services'!C31</f>
        <v>62.79</v>
      </c>
      <c r="K41" s="36"/>
      <c r="L41" s="19"/>
      <c r="M41" s="223"/>
      <c r="N41" s="37"/>
    </row>
    <row r="42" spans="1:50" s="9" customFormat="1" ht="13.5" customHeight="1" thickBot="1" x14ac:dyDescent="0.3">
      <c r="A42" s="10" t="str">
        <f>'List of Services'!A32</f>
        <v>T1006</v>
      </c>
      <c r="B42" s="10" t="str">
        <f>'List of Services'!B32</f>
        <v>T1006HATF</v>
      </c>
      <c r="C42" s="10" t="str">
        <f>'List of Services'!D32</f>
        <v>SA/TRY</v>
      </c>
      <c r="D42" s="10" t="str">
        <f>'List of Services'!G32</f>
        <v>Youth Family Counseling</v>
      </c>
      <c r="E42" s="127" t="str">
        <f>'List of Services'!E32</f>
        <v>Hour</v>
      </c>
      <c r="F42" s="127">
        <f>'List of Services'!F32</f>
        <v>16</v>
      </c>
      <c r="G42" s="220">
        <f t="shared" si="1"/>
        <v>1255.8399999999999</v>
      </c>
      <c r="H42" s="221">
        <f>ROUND(IF($H$39&gt;0,($H$39-$I$44)*I42, "0"),0)</f>
        <v>0</v>
      </c>
      <c r="I42" s="222">
        <v>0.59819999999999995</v>
      </c>
      <c r="J42" s="13">
        <f>'List of Services'!C32</f>
        <v>78.489999999999995</v>
      </c>
      <c r="K42" s="36"/>
      <c r="L42" s="19"/>
      <c r="M42" s="223"/>
      <c r="N42" s="37"/>
    </row>
    <row r="43" spans="1:50" ht="13.5" customHeight="1" thickBot="1" x14ac:dyDescent="0.3">
      <c r="A43" s="10" t="str">
        <f>'List of Services'!A33</f>
        <v>T1006</v>
      </c>
      <c r="B43" s="10" t="str">
        <f>'List of Services'!B33</f>
        <v>T1006HAHF</v>
      </c>
      <c r="C43" s="10" t="str">
        <f>'List of Services'!D33</f>
        <v>SA/TRY</v>
      </c>
      <c r="D43" s="10" t="str">
        <f>'List of Services'!G33</f>
        <v>Youth Family Support</v>
      </c>
      <c r="E43" s="127" t="str">
        <f>'List of Services'!E33</f>
        <v>Hour</v>
      </c>
      <c r="F43" s="127">
        <f>'List of Services'!F33</f>
        <v>4</v>
      </c>
      <c r="G43" s="220">
        <f t="shared" si="1"/>
        <v>313.95999999999998</v>
      </c>
      <c r="H43" s="221">
        <f>ROUND(IF($H$39&gt;0,($H$39-$I$44)*I43, "0"),0)</f>
        <v>0</v>
      </c>
      <c r="I43" s="222">
        <v>0.16120000000000001</v>
      </c>
      <c r="J43" s="13">
        <f>'List of Services'!C33</f>
        <v>78.489999999999995</v>
      </c>
      <c r="K43" s="36"/>
      <c r="L43" s="19"/>
      <c r="M43" s="223"/>
      <c r="N43" s="37"/>
    </row>
    <row r="44" spans="1:50" s="9" customFormat="1" ht="13.5" customHeight="1" thickBot="1" x14ac:dyDescent="0.3">
      <c r="A44" s="128">
        <f>'List of Services'!A34</f>
        <v>90791</v>
      </c>
      <c r="B44" s="10" t="str">
        <f>'List of Services'!B34</f>
        <v>90791HA</v>
      </c>
      <c r="C44" s="10" t="str">
        <f>'List of Services'!D34</f>
        <v>SA/TRY</v>
      </c>
      <c r="D44" s="10" t="str">
        <f>'List of Services'!G34</f>
        <v>Psychiatric Diagnostic Evaluation</v>
      </c>
      <c r="E44" s="127" t="str">
        <f>'List of Services'!E34</f>
        <v>Hour</v>
      </c>
      <c r="F44" s="127">
        <f>'List of Services'!F34</f>
        <v>1</v>
      </c>
      <c r="G44" s="220">
        <f t="shared" si="1"/>
        <v>130.81</v>
      </c>
      <c r="H44" s="224">
        <f>H39-SUM(H40:H43)</f>
        <v>0</v>
      </c>
      <c r="I44" s="225">
        <v>1000</v>
      </c>
      <c r="J44" s="13">
        <f>'List of Services'!C34</f>
        <v>130.81</v>
      </c>
      <c r="K44" s="36"/>
      <c r="L44" s="19"/>
      <c r="M44" s="223" t="str">
        <f>IF((H39&gt;0),(IF(H40+H41+H42+H43+H44=H39," ","Rounding adjustment needed"))," ")</f>
        <v xml:space="preserve"> </v>
      </c>
      <c r="N44" s="37"/>
    </row>
    <row r="45" spans="1:50" s="9" customFormat="1" ht="13.5" customHeight="1" thickBot="1" x14ac:dyDescent="0.3">
      <c r="A45" s="10" t="str">
        <f>'List of Services'!A35</f>
        <v>H0005</v>
      </c>
      <c r="B45" s="10" t="str">
        <f>'List of Services'!B35</f>
        <v>H0005HA</v>
      </c>
      <c r="C45" s="10" t="str">
        <f>'List of Services'!D35</f>
        <v>SA/TRY</v>
      </c>
      <c r="D45" s="10" t="str">
        <f>'List of Services'!G35</f>
        <v>Youth Outpatient Group Counseling</v>
      </c>
      <c r="E45" s="127" t="str">
        <f>'List of Services'!E35</f>
        <v>Hour</v>
      </c>
      <c r="F45" s="127">
        <f>'List of Services'!F35</f>
        <v>3</v>
      </c>
      <c r="G45" s="226">
        <f t="shared" si="1"/>
        <v>122.52000000000001</v>
      </c>
      <c r="H45" s="227"/>
      <c r="I45" s="228"/>
      <c r="J45" s="13">
        <f>'List of Services'!C35</f>
        <v>40.840000000000003</v>
      </c>
      <c r="K45" s="36"/>
      <c r="L45" s="19"/>
      <c r="M45" s="223"/>
      <c r="N45" s="37"/>
    </row>
    <row r="46" spans="1:50" s="9" customFormat="1" ht="13.5" customHeight="1" thickBot="1" x14ac:dyDescent="0.3">
      <c r="A46" s="10" t="str">
        <f>'List of Services'!A36</f>
        <v>T1012</v>
      </c>
      <c r="B46" s="10" t="str">
        <f>'List of Services'!B36</f>
        <v>T1012HAHQ</v>
      </c>
      <c r="C46" s="10" t="str">
        <f>'List of Services'!D36</f>
        <v>SA/TRY</v>
      </c>
      <c r="D46" s="10" t="str">
        <f>'List of Services'!G36</f>
        <v>Youth Outpatient Group Education</v>
      </c>
      <c r="E46" s="127" t="str">
        <f>'List of Services'!E36</f>
        <v>Hour</v>
      </c>
      <c r="F46" s="127">
        <f>'List of Services'!F36</f>
        <v>9</v>
      </c>
      <c r="G46" s="229">
        <f t="shared" si="1"/>
        <v>160.10999999999999</v>
      </c>
      <c r="H46" s="1"/>
      <c r="I46" s="230"/>
      <c r="J46" s="13">
        <f>'List of Services'!C36</f>
        <v>17.79</v>
      </c>
      <c r="K46" s="36"/>
      <c r="L46" s="182"/>
      <c r="M46" s="231"/>
      <c r="N46" s="37"/>
    </row>
    <row r="47" spans="1:50" s="9" customFormat="1" ht="13.5" customHeight="1" thickBot="1" x14ac:dyDescent="0.3">
      <c r="A47" s="10" t="str">
        <f>'List of Services'!A37</f>
        <v>H2016</v>
      </c>
      <c r="B47" s="10" t="s">
        <v>29</v>
      </c>
      <c r="C47" s="10" t="str">
        <f>'List of Services'!D37</f>
        <v>SA/TRY</v>
      </c>
      <c r="D47" s="10" t="str">
        <f>'List of Services'!G37</f>
        <v>Youth Adolescent Support-Medicaid Youth Wraparound</v>
      </c>
      <c r="E47" s="127" t="str">
        <f>'List of Services'!E37</f>
        <v>Hour</v>
      </c>
      <c r="F47" s="127">
        <f>'List of Services'!F37</f>
        <v>5</v>
      </c>
      <c r="G47" s="214">
        <f t="shared" si="1"/>
        <v>313.95</v>
      </c>
      <c r="H47" s="227"/>
      <c r="I47" s="232"/>
      <c r="J47" s="13">
        <f>'List of Services'!C37</f>
        <v>62.79</v>
      </c>
      <c r="K47" s="36"/>
      <c r="L47" s="19"/>
      <c r="M47" s="223"/>
      <c r="N47" s="37"/>
    </row>
    <row r="48" spans="1:50" s="9" customFormat="1" ht="13.5" customHeight="1" thickBot="1" x14ac:dyDescent="0.3">
      <c r="A48" s="10" t="str">
        <f>'List of Services'!A38</f>
        <v>T1006</v>
      </c>
      <c r="B48" s="10" t="str">
        <f>'List of Services'!B38</f>
        <v>T1006HATFHV</v>
      </c>
      <c r="C48" s="10" t="str">
        <f>'List of Services'!D38</f>
        <v>SA/TRY</v>
      </c>
      <c r="D48" s="10" t="str">
        <f>'List of Services'!G38</f>
        <v>Youth Family Counseling-Medicaid Youth Wraparound-Parent Education Sessions</v>
      </c>
      <c r="E48" s="127" t="str">
        <f>'List of Services'!E38</f>
        <v>Hour</v>
      </c>
      <c r="F48" s="127">
        <f>'List of Services'!F38</f>
        <v>6</v>
      </c>
      <c r="G48" s="229">
        <f t="shared" si="1"/>
        <v>470.93999999999994</v>
      </c>
      <c r="H48" s="227"/>
      <c r="I48" s="232"/>
      <c r="J48" s="13">
        <f>'List of Services'!C38</f>
        <v>78.489999999999995</v>
      </c>
      <c r="K48" s="36"/>
      <c r="L48" s="19"/>
      <c r="M48" s="223"/>
      <c r="N48" s="37"/>
      <c r="O48" s="31" t="str">
        <f>IF((H39&gt;0),IF(H40+H41+H42+H43+H44=H39," ",+H39-H40-H41-H42-H43-H44), " ")</f>
        <v xml:space="preserve"> </v>
      </c>
    </row>
    <row r="49" spans="1:14" s="9" customFormat="1" ht="13.5" customHeight="1" thickBot="1" x14ac:dyDescent="0.3">
      <c r="A49" s="10" t="str">
        <f>'List of Services'!A39</f>
        <v>T1006</v>
      </c>
      <c r="B49" s="10" t="str">
        <f>'List of Services'!B39</f>
        <v>T1006HAHFHV</v>
      </c>
      <c r="C49" s="10" t="str">
        <f>'List of Services'!D39</f>
        <v>SA/TRY</v>
      </c>
      <c r="D49" s="10" t="str">
        <f>'List of Services'!G39</f>
        <v>Youth Family Support-Medicaid Youth Wraparound(TRY)</v>
      </c>
      <c r="E49" s="127" t="str">
        <f>'List of Services'!E39</f>
        <v>Hour</v>
      </c>
      <c r="F49" s="127">
        <f>'List of Services'!F39</f>
        <v>4</v>
      </c>
      <c r="G49" s="233">
        <f t="shared" si="1"/>
        <v>313.95999999999998</v>
      </c>
      <c r="H49" s="198"/>
      <c r="I49" s="234"/>
      <c r="J49" s="13">
        <f>'List of Services'!C39</f>
        <v>78.489999999999995</v>
      </c>
      <c r="K49" s="36"/>
      <c r="L49" s="20"/>
      <c r="M49" s="235"/>
      <c r="N49" s="236"/>
    </row>
    <row r="50" spans="1:14" s="9" customFormat="1" ht="16.5" customHeight="1" thickBot="1" x14ac:dyDescent="0.4">
      <c r="A50" s="53"/>
      <c r="B50" s="61"/>
      <c r="C50" s="61"/>
      <c r="D50" s="134"/>
      <c r="E50" s="134"/>
      <c r="F50" s="134"/>
      <c r="G50" s="134"/>
      <c r="H50" s="134" t="s">
        <v>30</v>
      </c>
      <c r="I50" s="137"/>
      <c r="J50" s="138"/>
      <c r="K50" s="139"/>
      <c r="L50" s="140">
        <f>SUM(L36:L49)</f>
        <v>0</v>
      </c>
      <c r="M50" s="141"/>
      <c r="N50" s="142">
        <f>L50*$J$6</f>
        <v>0</v>
      </c>
    </row>
    <row r="51" spans="1:14" s="9" customFormat="1" ht="12.5" x14ac:dyDescent="0.25"/>
    <row r="52" spans="1:14" s="9" customFormat="1" ht="12.5" x14ac:dyDescent="0.25"/>
    <row r="53" spans="1:14" s="9" customFormat="1" ht="12.5" x14ac:dyDescent="0.25"/>
    <row r="54" spans="1:14" s="32" customFormat="1" ht="15.5" x14ac:dyDescent="0.35"/>
    <row r="55" spans="1:14" x14ac:dyDescent="0.3">
      <c r="A55" s="15" t="s">
        <v>31</v>
      </c>
    </row>
    <row r="56" spans="1:14" x14ac:dyDescent="0.3"/>
    <row r="57" spans="1:14" x14ac:dyDescent="0.3"/>
    <row r="58" spans="1:14" x14ac:dyDescent="0.3"/>
    <row r="59" spans="1:14" x14ac:dyDescent="0.3"/>
    <row r="60" spans="1:14" x14ac:dyDescent="0.3"/>
    <row r="61" spans="1:14" x14ac:dyDescent="0.3"/>
    <row r="62" spans="1:14" x14ac:dyDescent="0.3"/>
    <row r="63" spans="1:14" x14ac:dyDescent="0.3"/>
    <row r="64" spans="1:14" x14ac:dyDescent="0.3"/>
    <row r="65" x14ac:dyDescent="0.3"/>
    <row r="66" x14ac:dyDescent="0.3"/>
    <row r="67" x14ac:dyDescent="0.3"/>
    <row r="68" x14ac:dyDescent="0.3"/>
    <row r="69" x14ac:dyDescent="0.3"/>
    <row r="70" x14ac:dyDescent="0.3"/>
    <row r="71" x14ac:dyDescent="0.3"/>
    <row r="72" x14ac:dyDescent="0.3"/>
    <row r="73" x14ac:dyDescent="0.3"/>
    <row r="74" x14ac:dyDescent="0.3"/>
    <row r="75" x14ac:dyDescent="0.3"/>
    <row r="76" x14ac:dyDescent="0.3"/>
    <row r="77" x14ac:dyDescent="0.3"/>
    <row r="78" x14ac:dyDescent="0.3"/>
    <row r="79" x14ac:dyDescent="0.3"/>
    <row r="80" x14ac:dyDescent="0.3"/>
    <row r="81" spans="3:13" x14ac:dyDescent="0.3"/>
    <row r="82" spans="3:13" x14ac:dyDescent="0.3"/>
    <row r="83" spans="3:13" x14ac:dyDescent="0.3"/>
    <row r="84" spans="3:13" x14ac:dyDescent="0.3"/>
    <row r="85" spans="3:13" x14ac:dyDescent="0.3"/>
    <row r="86" spans="3:13" x14ac:dyDescent="0.3"/>
    <row r="87" spans="3:13" x14ac:dyDescent="0.3"/>
    <row r="88" spans="3:13" x14ac:dyDescent="0.3"/>
    <row r="89" spans="3:13" x14ac:dyDescent="0.3"/>
    <row r="90" spans="3:13" x14ac:dyDescent="0.3"/>
    <row r="91" spans="3:13" x14ac:dyDescent="0.3"/>
    <row r="92" spans="3:13" x14ac:dyDescent="0.3"/>
    <row r="93" spans="3:13" s="15" customFormat="1" x14ac:dyDescent="0.3">
      <c r="M93" s="33"/>
    </row>
    <row r="94" spans="3:13" s="15" customFormat="1" x14ac:dyDescent="0.3">
      <c r="C94" s="34" t="s">
        <v>32</v>
      </c>
      <c r="M94" s="33"/>
    </row>
    <row r="95" spans="3:13" s="15" customFormat="1" x14ac:dyDescent="0.3">
      <c r="C95" s="34">
        <v>1</v>
      </c>
      <c r="M95" s="33"/>
    </row>
    <row r="96" spans="3:13" s="15" customFormat="1" x14ac:dyDescent="0.3">
      <c r="C96" s="34">
        <v>2</v>
      </c>
      <c r="M96" s="33"/>
    </row>
    <row r="97" spans="3:13" s="15" customFormat="1" x14ac:dyDescent="0.3">
      <c r="C97" s="34">
        <v>3</v>
      </c>
      <c r="M97" s="33"/>
    </row>
    <row r="98" spans="3:13" s="15" customFormat="1" x14ac:dyDescent="0.3">
      <c r="C98" s="34">
        <v>4</v>
      </c>
      <c r="M98" s="33"/>
    </row>
    <row r="99" spans="3:13" s="15" customFormat="1" x14ac:dyDescent="0.3">
      <c r="C99" s="34">
        <v>5</v>
      </c>
      <c r="M99" s="33"/>
    </row>
    <row r="100" spans="3:13" s="15" customFormat="1" x14ac:dyDescent="0.3">
      <c r="C100" s="34">
        <v>6</v>
      </c>
      <c r="M100" s="33"/>
    </row>
    <row r="101" spans="3:13" s="15" customFormat="1" x14ac:dyDescent="0.3">
      <c r="C101" s="34">
        <v>7</v>
      </c>
      <c r="M101" s="33"/>
    </row>
    <row r="102" spans="3:13" s="15" customFormat="1" x14ac:dyDescent="0.3">
      <c r="C102" s="34">
        <v>8</v>
      </c>
      <c r="M102" s="33"/>
    </row>
    <row r="103" spans="3:13" s="15" customFormat="1" x14ac:dyDescent="0.3">
      <c r="C103" s="34">
        <v>9</v>
      </c>
      <c r="M103" s="33"/>
    </row>
    <row r="104" spans="3:13" s="15" customFormat="1" x14ac:dyDescent="0.3">
      <c r="C104" s="34">
        <v>10</v>
      </c>
      <c r="M104" s="33"/>
    </row>
    <row r="105" spans="3:13" s="15" customFormat="1" x14ac:dyDescent="0.3">
      <c r="C105" s="34">
        <v>11</v>
      </c>
      <c r="M105" s="33"/>
    </row>
    <row r="106" spans="3:13" s="15" customFormat="1" x14ac:dyDescent="0.3">
      <c r="M106" s="33"/>
    </row>
    <row r="107" spans="3:13" s="15" customFormat="1" x14ac:dyDescent="0.3">
      <c r="M107" s="33"/>
    </row>
    <row r="108" spans="3:13" s="15" customFormat="1" x14ac:dyDescent="0.3">
      <c r="M108" s="33"/>
    </row>
    <row r="109" spans="3:13" s="15" customFormat="1" x14ac:dyDescent="0.3">
      <c r="M109" s="33"/>
    </row>
    <row r="110" spans="3:13" x14ac:dyDescent="0.3"/>
    <row r="111" spans="3:13" x14ac:dyDescent="0.3"/>
    <row r="112" spans="3:13"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43" x14ac:dyDescent="0.3"/>
    <row r="144" x14ac:dyDescent="0.3"/>
    <row r="145" x14ac:dyDescent="0.3"/>
    <row r="146" x14ac:dyDescent="0.3"/>
    <row r="147" x14ac:dyDescent="0.3"/>
    <row r="148" x14ac:dyDescent="0.3"/>
    <row r="149" x14ac:dyDescent="0.3"/>
    <row r="150" x14ac:dyDescent="0.3"/>
    <row r="151" x14ac:dyDescent="0.3"/>
    <row r="152" x14ac:dyDescent="0.3"/>
    <row r="153" x14ac:dyDescent="0.3"/>
    <row r="154" x14ac:dyDescent="0.3"/>
    <row r="155" x14ac:dyDescent="0.3"/>
    <row r="156" x14ac:dyDescent="0.3"/>
    <row r="157" x14ac:dyDescent="0.3"/>
    <row r="158" x14ac:dyDescent="0.3"/>
    <row r="159" x14ac:dyDescent="0.3"/>
    <row r="160" x14ac:dyDescent="0.3"/>
    <row r="161" x14ac:dyDescent="0.3"/>
    <row r="162" x14ac:dyDescent="0.3"/>
    <row r="163" x14ac:dyDescent="0.3"/>
    <row r="164" x14ac:dyDescent="0.3"/>
    <row r="165" x14ac:dyDescent="0.3"/>
    <row r="166" x14ac:dyDescent="0.3"/>
    <row r="167" x14ac:dyDescent="0.3"/>
    <row r="168" x14ac:dyDescent="0.3"/>
    <row r="169" x14ac:dyDescent="0.3"/>
    <row r="170" x14ac:dyDescent="0.3"/>
    <row r="171" x14ac:dyDescent="0.3"/>
    <row r="172" x14ac:dyDescent="0.3"/>
    <row r="173" x14ac:dyDescent="0.3"/>
    <row r="174" x14ac:dyDescent="0.3"/>
    <row r="175" x14ac:dyDescent="0.3"/>
    <row r="176" x14ac:dyDescent="0.3"/>
    <row r="177" spans="4:4" x14ac:dyDescent="0.3"/>
    <row r="178" spans="4:4" x14ac:dyDescent="0.3"/>
    <row r="179" spans="4:4" x14ac:dyDescent="0.3"/>
    <row r="180" spans="4:4" x14ac:dyDescent="0.3"/>
    <row r="181" spans="4:4" x14ac:dyDescent="0.3"/>
    <row r="182" spans="4:4" x14ac:dyDescent="0.3"/>
    <row r="183" spans="4:4" x14ac:dyDescent="0.3"/>
    <row r="184" spans="4:4" x14ac:dyDescent="0.3"/>
    <row r="185" spans="4:4" x14ac:dyDescent="0.3"/>
    <row r="186" spans="4:4" x14ac:dyDescent="0.3"/>
    <row r="187" spans="4:4" x14ac:dyDescent="0.3"/>
    <row r="188" spans="4:4" x14ac:dyDescent="0.3"/>
    <row r="189" spans="4:4" x14ac:dyDescent="0.3"/>
    <row r="190" spans="4:4" x14ac:dyDescent="0.3">
      <c r="D190" s="4"/>
    </row>
    <row r="191" spans="4:4" x14ac:dyDescent="0.3"/>
    <row r="192" spans="4:4" x14ac:dyDescent="0.3"/>
    <row r="193" spans="1:4" x14ac:dyDescent="0.3">
      <c r="D193" s="4"/>
    </row>
    <row r="194" spans="1:4" x14ac:dyDescent="0.3">
      <c r="D194" s="4"/>
    </row>
    <row r="195" spans="1:4" x14ac:dyDescent="0.3">
      <c r="D195" s="4"/>
    </row>
    <row r="196" spans="1:4" x14ac:dyDescent="0.3">
      <c r="A196" s="39" t="s">
        <v>33</v>
      </c>
      <c r="D196" s="4"/>
    </row>
    <row r="197" spans="1:4" x14ac:dyDescent="0.3">
      <c r="D197" s="4"/>
    </row>
    <row r="198" spans="1:4" x14ac:dyDescent="0.3">
      <c r="D198" s="4"/>
    </row>
    <row r="199" spans="1:4" x14ac:dyDescent="0.3"/>
    <row r="200" spans="1:4" x14ac:dyDescent="0.3"/>
    <row r="201" spans="1:4" x14ac:dyDescent="0.3"/>
    <row r="202" spans="1:4" x14ac:dyDescent="0.3"/>
    <row r="203" spans="1:4" x14ac:dyDescent="0.3"/>
    <row r="204" spans="1:4" x14ac:dyDescent="0.3"/>
    <row r="205" spans="1:4" x14ac:dyDescent="0.3"/>
    <row r="206" spans="1:4" x14ac:dyDescent="0.3"/>
    <row r="207" spans="1:4" x14ac:dyDescent="0.3"/>
    <row r="208" spans="1:4" x14ac:dyDescent="0.3"/>
    <row r="209" x14ac:dyDescent="0.3"/>
    <row r="210" x14ac:dyDescent="0.3"/>
    <row r="211" x14ac:dyDescent="0.3"/>
    <row r="212" x14ac:dyDescent="0.3"/>
    <row r="213" x14ac:dyDescent="0.3"/>
    <row r="214" x14ac:dyDescent="0.3"/>
    <row r="215" x14ac:dyDescent="0.3"/>
    <row r="216" x14ac:dyDescent="0.3"/>
    <row r="217" x14ac:dyDescent="0.3"/>
    <row r="218" x14ac:dyDescent="0.3"/>
    <row r="219" x14ac:dyDescent="0.3"/>
    <row r="220" x14ac:dyDescent="0.3"/>
    <row r="221" x14ac:dyDescent="0.3"/>
    <row r="222" x14ac:dyDescent="0.3"/>
    <row r="223" x14ac:dyDescent="0.3"/>
    <row r="224" x14ac:dyDescent="0.3"/>
  </sheetData>
  <sheetProtection algorithmName="SHA-512" hashValue="gN7AUg19m6wShKkJ0PoPctnlyoKrYIsxzibEC8c0srAD09pILmwXJHjNc3hrTDEpDxKWj+eLO0+SDqYG7B5hIA==" saltValue="cyDzGXXebwsdWDG2nvcgRA==" spinCount="100000" sheet="1" selectLockedCells="1"/>
  <mergeCells count="3">
    <mergeCell ref="C4:D4"/>
    <mergeCell ref="A39:C39"/>
    <mergeCell ref="E39:G39"/>
  </mergeCells>
  <phoneticPr fontId="6" type="noConversion"/>
  <dataValidations xWindow="82" yWindow="283" count="13">
    <dataValidation allowBlank="1" showInputMessage="1" showErrorMessage="1" prompt="Contractor:" sqref="C4:D4" xr:uid="{C9F888C4-2B26-4AFC-9277-80254ED30A48}"/>
    <dataValidation allowBlank="1" showInputMessage="1" showErrorMessage="1" prompt="Contract start date:" sqref="G4" xr:uid="{3ED4FB2B-CDD6-4A1A-BAD1-F86DCC96E42D}"/>
    <dataValidation allowBlank="1" showInputMessage="1" showErrorMessage="1" prompt="Contract end date:" sqref="G5" xr:uid="{37B70057-23D4-4A1E-A0BF-072DD1D5150D}"/>
    <dataValidation allowBlank="1" showInputMessage="1" showErrorMessage="1" prompt="Required Match:" sqref="J6" xr:uid="{A86B25E8-AC4D-471A-8D59-3A5C927D76FE}"/>
    <dataValidation allowBlank="1" showInputMessage="1" showErrorMessage="1" prompt="Adult Residentil Supportive Award Amount:" sqref="H12:H13" xr:uid="{2A0CF077-1F01-452C-A142-E4AD32EAC687}"/>
    <dataValidation allowBlank="1" showInputMessage="1" showErrorMessage="1" prompt="Adult Outpatient Individual Award Amount:" sqref="H14" xr:uid="{7FB1EBBB-1E56-4543-ABF9-D5DAA02E2B52}"/>
    <dataValidation allowBlank="1" showInputMessage="1" showErrorMessage="1" prompt="Adult Residential Detoxification Award Amount:" sqref="H17" xr:uid="{16B815D6-3719-490F-AAC2-D63EC7F0FDEF}"/>
    <dataValidation allowBlank="1" showInputMessage="1" showErrorMessage="1" prompt="Adult Ambulatory Detoxification Award Amount:" sqref="H18" xr:uid="{8133FA04-4BA2-4AC5-A98E-0BD4C32E8E6F}"/>
    <dataValidation allowBlank="1" showInputMessage="1" showErrorMessage="1" prompt="HIV Residential Award Amount:" sqref="H19" xr:uid="{18626193-C35D-4DF4-85DA-C337ADF16D01}"/>
    <dataValidation allowBlank="1" showInputMessage="1" showErrorMessage="1" prompt="Youth Residential Intensive Award Amount:" sqref="H36" xr:uid="{FC25988C-7A08-44F2-822A-5BA3CB8F7E72}"/>
    <dataValidation allowBlank="1" showInputMessage="1" showErrorMessage="1" prompt="Youth Residential Supportive Award Amount:" sqref="H38" xr:uid="{87D3AAF2-CBB8-4A74-BC35-0E3908F08051}"/>
    <dataValidation allowBlank="1" showInputMessage="1" showErrorMessage="1" prompt="Youth Outpatient Services Award Amount:" sqref="H39" xr:uid="{DB176C2F-9AA4-4621-A9B0-3A3E7C27F34D}"/>
    <dataValidation type="list" allowBlank="1" showInputMessage="1" showErrorMessage="1" sqref="F6:F7" xr:uid="{00000000-0002-0000-0000-000000000000}">
      <formula1>#REF!</formula1>
    </dataValidation>
  </dataValidations>
  <pageMargins left="0" right="0" top="0" bottom="0" header="0" footer="0.25"/>
  <pageSetup scale="53" orientation="landscape" r:id="rId1"/>
  <headerFooter alignWithMargins="0"/>
  <rowBreaks count="2" manualBreakCount="2">
    <brk id="54" max="16" man="1"/>
    <brk id="124" max="16" man="1"/>
  </rowBreaks>
  <legacyDrawing r:id="rId2"/>
  <extLst>
    <ext xmlns:x14="http://schemas.microsoft.com/office/spreadsheetml/2009/9/main" uri="{CCE6A557-97BC-4b89-ADB6-D9C93CAAB3DF}">
      <x14:dataValidations xmlns:xm="http://schemas.microsoft.com/office/excel/2006/main" xWindow="82" yWindow="283" count="1">
        <x14:dataValidation type="list" allowBlank="1" showInputMessage="1" showErrorMessage="1" prompt="Region:" xr:uid="{00000000-0002-0000-0000-000002000000}">
          <x14:formula1>
            <xm:f>Version!$A$180:$A$192</xm:f>
          </x14:formula1>
          <xm:sqref>J4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33C-A112-4060-87F0-8594B8FDB937}">
  <dimension ref="A1:D199"/>
  <sheetViews>
    <sheetView workbookViewId="0">
      <selection activeCell="E8" sqref="E8"/>
    </sheetView>
  </sheetViews>
  <sheetFormatPr defaultRowHeight="12.5" x14ac:dyDescent="0.25"/>
  <cols>
    <col min="1" max="1" width="11" style="64" customWidth="1"/>
    <col min="2" max="2" width="20" style="64" bestFit="1" customWidth="1"/>
    <col min="3" max="3" width="96.1796875" style="160" customWidth="1"/>
    <col min="4" max="4" width="10.1796875" bestFit="1" customWidth="1"/>
  </cols>
  <sheetData>
    <row r="1" spans="1:4" ht="13" x14ac:dyDescent="0.3">
      <c r="A1" s="69" t="s">
        <v>34</v>
      </c>
      <c r="B1" s="69" t="s">
        <v>35</v>
      </c>
      <c r="C1" s="157" t="s">
        <v>36</v>
      </c>
      <c r="D1" s="153">
        <v>45282</v>
      </c>
    </row>
    <row r="2" spans="1:4" x14ac:dyDescent="0.25">
      <c r="A2" s="65" t="s">
        <v>37</v>
      </c>
      <c r="B2" s="70" t="s">
        <v>38</v>
      </c>
      <c r="C2" s="158" t="s">
        <v>39</v>
      </c>
    </row>
    <row r="3" spans="1:4" x14ac:dyDescent="0.25">
      <c r="B3" s="70" t="s">
        <v>40</v>
      </c>
      <c r="C3" s="158" t="s">
        <v>41</v>
      </c>
    </row>
    <row r="4" spans="1:4" x14ac:dyDescent="0.25">
      <c r="B4" s="71" t="s">
        <v>42</v>
      </c>
      <c r="C4" s="158" t="s">
        <v>43</v>
      </c>
    </row>
    <row r="5" spans="1:4" x14ac:dyDescent="0.25">
      <c r="B5" s="71" t="s">
        <v>44</v>
      </c>
      <c r="C5" s="159" t="s">
        <v>45</v>
      </c>
    </row>
    <row r="6" spans="1:4" x14ac:dyDescent="0.25">
      <c r="B6" s="71" t="s">
        <v>46</v>
      </c>
      <c r="C6" s="158" t="s">
        <v>47</v>
      </c>
    </row>
    <row r="7" spans="1:4" x14ac:dyDescent="0.25">
      <c r="A7" s="65" t="s">
        <v>48</v>
      </c>
      <c r="B7" s="71" t="s">
        <v>49</v>
      </c>
      <c r="C7" s="158" t="s">
        <v>50</v>
      </c>
    </row>
    <row r="8" spans="1:4" x14ac:dyDescent="0.25">
      <c r="B8" s="71" t="s">
        <v>51</v>
      </c>
      <c r="C8" s="158" t="s">
        <v>52</v>
      </c>
    </row>
    <row r="9" spans="1:4" x14ac:dyDescent="0.25">
      <c r="B9" s="64" t="s">
        <v>53</v>
      </c>
      <c r="C9" s="158" t="s">
        <v>54</v>
      </c>
    </row>
    <row r="10" spans="1:4" x14ac:dyDescent="0.25">
      <c r="B10" s="64" t="s">
        <v>53</v>
      </c>
      <c r="C10" s="158" t="s">
        <v>55</v>
      </c>
    </row>
    <row r="11" spans="1:4" x14ac:dyDescent="0.25">
      <c r="B11" s="65" t="s">
        <v>56</v>
      </c>
      <c r="C11" s="159" t="s">
        <v>57</v>
      </c>
    </row>
    <row r="12" spans="1:4" x14ac:dyDescent="0.25">
      <c r="B12" s="65" t="s">
        <v>58</v>
      </c>
      <c r="C12" s="159" t="s">
        <v>59</v>
      </c>
    </row>
    <row r="13" spans="1:4" ht="37.5" x14ac:dyDescent="0.25">
      <c r="A13" s="65" t="s">
        <v>60</v>
      </c>
      <c r="B13" s="161" t="s">
        <v>61</v>
      </c>
      <c r="C13" s="158" t="s">
        <v>62</v>
      </c>
    </row>
    <row r="14" spans="1:4" ht="25" x14ac:dyDescent="0.25">
      <c r="A14" s="65" t="s">
        <v>63</v>
      </c>
      <c r="B14" s="65" t="s">
        <v>63</v>
      </c>
      <c r="C14" s="159" t="s">
        <v>64</v>
      </c>
    </row>
    <row r="15" spans="1:4" x14ac:dyDescent="0.25">
      <c r="A15" s="65" t="s">
        <v>65</v>
      </c>
      <c r="B15" s="65" t="s">
        <v>66</v>
      </c>
      <c r="C15" s="159" t="s">
        <v>67</v>
      </c>
    </row>
    <row r="16" spans="1:4" x14ac:dyDescent="0.25">
      <c r="A16" s="64" t="s">
        <v>68</v>
      </c>
      <c r="B16" s="64" t="s">
        <v>68</v>
      </c>
      <c r="C16" s="158" t="s">
        <v>69</v>
      </c>
    </row>
    <row r="17" spans="1:3" x14ac:dyDescent="0.25">
      <c r="A17" s="64" t="s">
        <v>70</v>
      </c>
      <c r="B17" s="64" t="s">
        <v>70</v>
      </c>
      <c r="C17" s="158" t="s">
        <v>71</v>
      </c>
    </row>
    <row r="18" spans="1:3" x14ac:dyDescent="0.25">
      <c r="C18" s="158"/>
    </row>
    <row r="19" spans="1:3" x14ac:dyDescent="0.25">
      <c r="C19" s="158"/>
    </row>
    <row r="20" spans="1:3" x14ac:dyDescent="0.25">
      <c r="C20" s="158"/>
    </row>
    <row r="21" spans="1:3" x14ac:dyDescent="0.25">
      <c r="C21" s="158"/>
    </row>
    <row r="22" spans="1:3" x14ac:dyDescent="0.25">
      <c r="C22" s="158"/>
    </row>
    <row r="23" spans="1:3" x14ac:dyDescent="0.25">
      <c r="C23" s="158"/>
    </row>
    <row r="24" spans="1:3" x14ac:dyDescent="0.25">
      <c r="C24" s="158"/>
    </row>
    <row r="181" spans="1:2" x14ac:dyDescent="0.25">
      <c r="A181" s="78" t="s">
        <v>72</v>
      </c>
      <c r="B181" s="78"/>
    </row>
    <row r="182" spans="1:2" x14ac:dyDescent="0.25">
      <c r="A182" s="78" t="s">
        <v>73</v>
      </c>
      <c r="B182" s="78"/>
    </row>
    <row r="183" spans="1:2" x14ac:dyDescent="0.25">
      <c r="A183" s="78" t="s">
        <v>74</v>
      </c>
      <c r="B183" s="78"/>
    </row>
    <row r="184" spans="1:2" x14ac:dyDescent="0.25">
      <c r="A184" s="78" t="s">
        <v>75</v>
      </c>
      <c r="B184" s="78"/>
    </row>
    <row r="185" spans="1:2" x14ac:dyDescent="0.25">
      <c r="A185" s="78" t="s">
        <v>76</v>
      </c>
      <c r="B185" s="78"/>
    </row>
    <row r="186" spans="1:2" x14ac:dyDescent="0.25">
      <c r="A186" s="78" t="s">
        <v>77</v>
      </c>
      <c r="B186" s="78"/>
    </row>
    <row r="187" spans="1:2" x14ac:dyDescent="0.25">
      <c r="A187" s="78" t="s">
        <v>78</v>
      </c>
      <c r="B187" s="78"/>
    </row>
    <row r="188" spans="1:2" x14ac:dyDescent="0.25">
      <c r="A188" s="78" t="s">
        <v>79</v>
      </c>
      <c r="B188" s="78"/>
    </row>
    <row r="189" spans="1:2" x14ac:dyDescent="0.25">
      <c r="A189" s="78" t="s">
        <v>80</v>
      </c>
      <c r="B189" s="78"/>
    </row>
    <row r="190" spans="1:2" x14ac:dyDescent="0.25">
      <c r="A190" s="78" t="s">
        <v>81</v>
      </c>
      <c r="B190" s="78"/>
    </row>
    <row r="191" spans="1:2" x14ac:dyDescent="0.25">
      <c r="A191" s="78" t="s">
        <v>82</v>
      </c>
      <c r="B191" s="78"/>
    </row>
    <row r="192" spans="1:2" x14ac:dyDescent="0.25">
      <c r="A192" s="78" t="s">
        <v>32</v>
      </c>
      <c r="B192" s="78"/>
    </row>
    <row r="199" spans="1:2" x14ac:dyDescent="0.25">
      <c r="A199" s="65" t="s">
        <v>33</v>
      </c>
      <c r="B199" s="65"/>
    </row>
  </sheetData>
  <sheetProtection algorithmName="SHA-512" hashValue="tIrZfSElyJmaAp1nYiY/x0pnXrqOhiZPxTh5YgKiUpSBZdNEm1maOpFyImG5dYF7iz7BJBDxO2EwThSvdKO0oA==" saltValue="uJ1gccZJiznPvovkLYn7Eg==" spinCount="100000" sheet="1" objects="1" scenarios="1"/>
  <phoneticPr fontId="22"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17ABC-4324-480F-ADCE-277B580C6CC9}">
  <dimension ref="A1:I39"/>
  <sheetViews>
    <sheetView tabSelected="1" zoomScale="90" zoomScaleNormal="90" workbookViewId="0">
      <selection activeCell="D5" sqref="D5"/>
    </sheetView>
  </sheetViews>
  <sheetFormatPr defaultColWidth="9.1796875" defaultRowHeight="14.5" x14ac:dyDescent="0.35"/>
  <cols>
    <col min="1" max="1" width="15.81640625" style="88" bestFit="1" customWidth="1"/>
    <col min="2" max="2" width="16.453125" style="88" bestFit="1" customWidth="1"/>
    <col min="3" max="3" width="16.453125" style="88" customWidth="1"/>
    <col min="4" max="4" width="18" style="87" bestFit="1" customWidth="1"/>
    <col min="5" max="6" width="12.7265625" style="87" customWidth="1"/>
    <col min="7" max="7" width="75.7265625" style="88" bestFit="1" customWidth="1"/>
    <col min="8" max="8" width="53.1796875" style="154" customWidth="1"/>
    <col min="9" max="9" width="9.81640625" style="88" customWidth="1"/>
    <col min="10" max="16384" width="9.1796875" style="88"/>
  </cols>
  <sheetData>
    <row r="1" spans="1:9" ht="25.5" customHeight="1" thickBot="1" x14ac:dyDescent="0.4">
      <c r="A1" s="269" t="s">
        <v>244</v>
      </c>
      <c r="B1" s="269"/>
    </row>
    <row r="2" spans="1:9" ht="29.5" thickBot="1" x14ac:dyDescent="0.4">
      <c r="A2" s="83" t="s">
        <v>10</v>
      </c>
      <c r="B2" s="84" t="s">
        <v>11</v>
      </c>
      <c r="C2" s="85" t="s">
        <v>83</v>
      </c>
      <c r="D2" s="86" t="s">
        <v>12</v>
      </c>
      <c r="E2" s="86" t="s">
        <v>14</v>
      </c>
      <c r="F2" s="86" t="s">
        <v>84</v>
      </c>
      <c r="G2" s="246" t="s">
        <v>13</v>
      </c>
      <c r="H2" s="86" t="s">
        <v>85</v>
      </c>
      <c r="I2" s="253" t="s">
        <v>86</v>
      </c>
    </row>
    <row r="3" spans="1:9" ht="15" thickBot="1" x14ac:dyDescent="0.4">
      <c r="A3" s="244"/>
      <c r="B3" s="245"/>
      <c r="C3" s="245"/>
      <c r="D3" s="245"/>
      <c r="E3" s="245"/>
      <c r="F3" s="245" t="s">
        <v>24</v>
      </c>
      <c r="G3" s="245"/>
      <c r="H3" s="245"/>
      <c r="I3" s="247"/>
    </row>
    <row r="4" spans="1:9" ht="43.5" x14ac:dyDescent="0.35">
      <c r="A4" s="89" t="s">
        <v>87</v>
      </c>
      <c r="B4" s="89" t="s">
        <v>88</v>
      </c>
      <c r="C4" s="90">
        <v>120.72</v>
      </c>
      <c r="D4" s="91" t="s">
        <v>89</v>
      </c>
      <c r="E4" s="91" t="s">
        <v>90</v>
      </c>
      <c r="F4" s="91">
        <v>28</v>
      </c>
      <c r="G4" s="155" t="s">
        <v>91</v>
      </c>
      <c r="H4" s="241" t="s">
        <v>92</v>
      </c>
      <c r="I4" s="89" t="s">
        <v>93</v>
      </c>
    </row>
    <row r="5" spans="1:9" ht="43.5" x14ac:dyDescent="0.35">
      <c r="A5" s="92" t="s">
        <v>87</v>
      </c>
      <c r="B5" s="93" t="s">
        <v>94</v>
      </c>
      <c r="C5" s="94">
        <v>52.12</v>
      </c>
      <c r="D5" s="95" t="s">
        <v>89</v>
      </c>
      <c r="E5" s="95" t="s">
        <v>90</v>
      </c>
      <c r="F5" s="95">
        <v>35</v>
      </c>
      <c r="G5" s="155" t="s">
        <v>95</v>
      </c>
      <c r="H5" s="239" t="s">
        <v>96</v>
      </c>
      <c r="I5" s="89" t="s">
        <v>93</v>
      </c>
    </row>
    <row r="6" spans="1:9" ht="43.5" x14ac:dyDescent="0.35">
      <c r="A6" s="89" t="s">
        <v>97</v>
      </c>
      <c r="B6" s="89" t="s">
        <v>98</v>
      </c>
      <c r="C6" s="90">
        <v>134.76</v>
      </c>
      <c r="D6" s="96" t="s">
        <v>89</v>
      </c>
      <c r="E6" s="96" t="s">
        <v>99</v>
      </c>
      <c r="F6" s="96">
        <v>9</v>
      </c>
      <c r="G6" s="155" t="s">
        <v>100</v>
      </c>
      <c r="H6" s="239" t="s">
        <v>101</v>
      </c>
      <c r="I6" s="89" t="s">
        <v>93</v>
      </c>
    </row>
    <row r="7" spans="1:9" ht="29" x14ac:dyDescent="0.35">
      <c r="A7" s="92" t="s">
        <v>102</v>
      </c>
      <c r="B7" s="93" t="s">
        <v>103</v>
      </c>
      <c r="C7" s="94">
        <v>30.1</v>
      </c>
      <c r="D7" s="95" t="s">
        <v>89</v>
      </c>
      <c r="E7" s="95" t="s">
        <v>99</v>
      </c>
      <c r="F7" s="95">
        <v>10</v>
      </c>
      <c r="G7" s="155" t="s">
        <v>104</v>
      </c>
      <c r="H7" s="239" t="s">
        <v>105</v>
      </c>
      <c r="I7" s="89" t="s">
        <v>93</v>
      </c>
    </row>
    <row r="8" spans="1:9" ht="29" x14ac:dyDescent="0.35">
      <c r="A8" s="92" t="s">
        <v>106</v>
      </c>
      <c r="B8" s="92" t="s">
        <v>107</v>
      </c>
      <c r="C8" s="90">
        <v>17.79</v>
      </c>
      <c r="D8" s="91" t="s">
        <v>89</v>
      </c>
      <c r="E8" s="91" t="s">
        <v>99</v>
      </c>
      <c r="F8" s="91">
        <v>32</v>
      </c>
      <c r="G8" s="155" t="s">
        <v>108</v>
      </c>
      <c r="H8" s="239" t="s">
        <v>109</v>
      </c>
      <c r="I8" s="89" t="s">
        <v>93</v>
      </c>
    </row>
    <row r="9" spans="1:9" ht="43.5" x14ac:dyDescent="0.35">
      <c r="A9" s="92" t="s">
        <v>110</v>
      </c>
      <c r="B9" s="93" t="s">
        <v>111</v>
      </c>
      <c r="C9" s="94">
        <v>237.01</v>
      </c>
      <c r="D9" s="95" t="s">
        <v>89</v>
      </c>
      <c r="E9" s="95" t="s">
        <v>90</v>
      </c>
      <c r="F9" s="95">
        <v>5</v>
      </c>
      <c r="G9" s="155" t="s">
        <v>112</v>
      </c>
      <c r="H9" s="239" t="s">
        <v>113</v>
      </c>
      <c r="I9" s="89" t="s">
        <v>93</v>
      </c>
    </row>
    <row r="10" spans="1:9" ht="43.5" x14ac:dyDescent="0.35">
      <c r="A10" s="92" t="s">
        <v>114</v>
      </c>
      <c r="B10" s="92" t="s">
        <v>115</v>
      </c>
      <c r="C10" s="90">
        <v>88.95</v>
      </c>
      <c r="D10" s="91" t="s">
        <v>89</v>
      </c>
      <c r="E10" s="91" t="s">
        <v>90</v>
      </c>
      <c r="F10" s="91">
        <v>6</v>
      </c>
      <c r="G10" s="155" t="s">
        <v>116</v>
      </c>
      <c r="H10" s="239" t="s">
        <v>117</v>
      </c>
      <c r="I10" s="89" t="s">
        <v>93</v>
      </c>
    </row>
    <row r="11" spans="1:9" ht="58" x14ac:dyDescent="0.35">
      <c r="A11" s="92" t="s">
        <v>87</v>
      </c>
      <c r="B11" s="93" t="s">
        <v>118</v>
      </c>
      <c r="C11" s="94">
        <v>187.18</v>
      </c>
      <c r="D11" s="95" t="s">
        <v>89</v>
      </c>
      <c r="E11" s="95" t="s">
        <v>90</v>
      </c>
      <c r="F11" s="95">
        <v>28</v>
      </c>
      <c r="G11" s="155" t="s">
        <v>119</v>
      </c>
      <c r="H11" s="239" t="s">
        <v>120</v>
      </c>
      <c r="I11" s="89" t="s">
        <v>93</v>
      </c>
    </row>
    <row r="12" spans="1:9" ht="44" thickBot="1" x14ac:dyDescent="0.4">
      <c r="A12" s="97" t="s">
        <v>121</v>
      </c>
      <c r="B12" s="97" t="s">
        <v>122</v>
      </c>
      <c r="C12" s="90">
        <v>35.58</v>
      </c>
      <c r="D12" s="98" t="s">
        <v>89</v>
      </c>
      <c r="E12" s="98" t="s">
        <v>90</v>
      </c>
      <c r="F12" s="98">
        <v>28</v>
      </c>
      <c r="G12" s="155" t="s">
        <v>123</v>
      </c>
      <c r="H12" s="239" t="s">
        <v>124</v>
      </c>
      <c r="I12" s="89" t="s">
        <v>93</v>
      </c>
    </row>
    <row r="13" spans="1:9" ht="15" thickBot="1" x14ac:dyDescent="0.4">
      <c r="A13" s="245"/>
      <c r="B13" s="245"/>
      <c r="C13" s="245"/>
      <c r="D13" s="245"/>
      <c r="E13" s="245"/>
      <c r="F13" s="245" t="s">
        <v>125</v>
      </c>
      <c r="G13" s="242"/>
      <c r="H13" s="242"/>
      <c r="I13" s="243"/>
    </row>
    <row r="14" spans="1:9" ht="43.5" x14ac:dyDescent="0.35">
      <c r="A14" s="89" t="s">
        <v>87</v>
      </c>
      <c r="B14" s="89" t="s">
        <v>126</v>
      </c>
      <c r="C14" s="90">
        <v>194.12</v>
      </c>
      <c r="D14" s="99" t="s">
        <v>127</v>
      </c>
      <c r="E14" s="100" t="s">
        <v>90</v>
      </c>
      <c r="F14" s="100">
        <v>30</v>
      </c>
      <c r="G14" s="155" t="s">
        <v>128</v>
      </c>
      <c r="H14" s="239" t="s">
        <v>129</v>
      </c>
      <c r="I14" s="89" t="s">
        <v>93</v>
      </c>
    </row>
    <row r="15" spans="1:9" ht="58" x14ac:dyDescent="0.35">
      <c r="A15" s="92" t="s">
        <v>87</v>
      </c>
      <c r="B15" s="93" t="s">
        <v>130</v>
      </c>
      <c r="C15" s="94">
        <v>123.18</v>
      </c>
      <c r="D15" s="101" t="s">
        <v>127</v>
      </c>
      <c r="E15" s="102" t="s">
        <v>90</v>
      </c>
      <c r="F15" s="102">
        <v>30</v>
      </c>
      <c r="G15" s="155" t="s">
        <v>131</v>
      </c>
      <c r="H15" s="239" t="s">
        <v>132</v>
      </c>
      <c r="I15" s="89" t="s">
        <v>93</v>
      </c>
    </row>
    <row r="16" spans="1:9" ht="72.5" x14ac:dyDescent="0.35">
      <c r="A16" s="92" t="s">
        <v>87</v>
      </c>
      <c r="B16" s="92" t="s">
        <v>133</v>
      </c>
      <c r="C16" s="90">
        <v>233.82</v>
      </c>
      <c r="D16" s="103" t="s">
        <v>127</v>
      </c>
      <c r="E16" s="104" t="s">
        <v>90</v>
      </c>
      <c r="F16" s="104">
        <v>45</v>
      </c>
      <c r="G16" s="155" t="s">
        <v>134</v>
      </c>
      <c r="H16" s="239" t="s">
        <v>135</v>
      </c>
      <c r="I16" s="89" t="s">
        <v>93</v>
      </c>
    </row>
    <row r="17" spans="1:9" ht="43.5" x14ac:dyDescent="0.35">
      <c r="A17" s="133" t="s">
        <v>121</v>
      </c>
      <c r="B17" s="133" t="s">
        <v>136</v>
      </c>
      <c r="C17" s="94">
        <v>54.41</v>
      </c>
      <c r="D17" s="104" t="s">
        <v>127</v>
      </c>
      <c r="E17" s="104" t="s">
        <v>90</v>
      </c>
      <c r="F17" s="104">
        <v>35</v>
      </c>
      <c r="G17" s="155" t="s">
        <v>137</v>
      </c>
      <c r="H17" s="239" t="s">
        <v>138</v>
      </c>
      <c r="I17" s="89" t="s">
        <v>93</v>
      </c>
    </row>
    <row r="18" spans="1:9" ht="43.5" x14ac:dyDescent="0.35">
      <c r="A18" s="133" t="s">
        <v>121</v>
      </c>
      <c r="B18" s="133" t="s">
        <v>139</v>
      </c>
      <c r="C18" s="94">
        <v>107.78</v>
      </c>
      <c r="D18" s="104" t="s">
        <v>127</v>
      </c>
      <c r="E18" s="104" t="s">
        <v>90</v>
      </c>
      <c r="F18" s="104">
        <v>35</v>
      </c>
      <c r="G18" s="155" t="s">
        <v>140</v>
      </c>
      <c r="H18" s="239" t="s">
        <v>141</v>
      </c>
      <c r="I18" s="89" t="s">
        <v>93</v>
      </c>
    </row>
    <row r="19" spans="1:9" ht="58" x14ac:dyDescent="0.35">
      <c r="A19" s="133" t="s">
        <v>87</v>
      </c>
      <c r="B19" s="126" t="s">
        <v>142</v>
      </c>
      <c r="C19" s="94">
        <v>186.94</v>
      </c>
      <c r="D19" s="103" t="s">
        <v>127</v>
      </c>
      <c r="E19" s="104" t="s">
        <v>90</v>
      </c>
      <c r="F19" s="104">
        <v>35</v>
      </c>
      <c r="G19" s="155" t="s">
        <v>143</v>
      </c>
      <c r="H19" s="239" t="s">
        <v>144</v>
      </c>
      <c r="I19" s="89" t="s">
        <v>93</v>
      </c>
    </row>
    <row r="20" spans="1:9" ht="58" x14ac:dyDescent="0.35">
      <c r="A20" s="133" t="s">
        <v>97</v>
      </c>
      <c r="B20" s="126" t="s">
        <v>145</v>
      </c>
      <c r="C20" s="94">
        <v>168.01</v>
      </c>
      <c r="D20" s="103" t="s">
        <v>127</v>
      </c>
      <c r="E20" s="104" t="s">
        <v>99</v>
      </c>
      <c r="F20" s="104">
        <v>9</v>
      </c>
      <c r="G20" s="155" t="s">
        <v>146</v>
      </c>
      <c r="H20" s="239" t="s">
        <v>147</v>
      </c>
      <c r="I20" s="89" t="s">
        <v>93</v>
      </c>
    </row>
    <row r="21" spans="1:9" ht="29" x14ac:dyDescent="0.35">
      <c r="A21" s="133" t="s">
        <v>102</v>
      </c>
      <c r="B21" s="133" t="s">
        <v>148</v>
      </c>
      <c r="C21" s="90">
        <v>40.840000000000003</v>
      </c>
      <c r="D21" s="103" t="s">
        <v>127</v>
      </c>
      <c r="E21" s="104" t="s">
        <v>99</v>
      </c>
      <c r="F21" s="104">
        <v>10</v>
      </c>
      <c r="G21" s="155" t="s">
        <v>149</v>
      </c>
      <c r="H21" s="239" t="s">
        <v>150</v>
      </c>
      <c r="I21" s="89" t="s">
        <v>93</v>
      </c>
    </row>
    <row r="22" spans="1:9" ht="29" x14ac:dyDescent="0.35">
      <c r="A22" s="133" t="s">
        <v>106</v>
      </c>
      <c r="B22" s="126" t="s">
        <v>151</v>
      </c>
      <c r="C22" s="94">
        <v>17.79</v>
      </c>
      <c r="D22" s="105" t="s">
        <v>127</v>
      </c>
      <c r="E22" s="106" t="s">
        <v>99</v>
      </c>
      <c r="F22" s="106">
        <v>32</v>
      </c>
      <c r="G22" s="155" t="s">
        <v>152</v>
      </c>
      <c r="H22" s="239" t="s">
        <v>153</v>
      </c>
      <c r="I22" s="89" t="s">
        <v>93</v>
      </c>
    </row>
    <row r="23" spans="1:9" ht="58" x14ac:dyDescent="0.35">
      <c r="A23" s="133" t="s">
        <v>110</v>
      </c>
      <c r="B23" s="126" t="s">
        <v>154</v>
      </c>
      <c r="C23" s="94">
        <v>238.75</v>
      </c>
      <c r="D23" s="101" t="s">
        <v>127</v>
      </c>
      <c r="E23" s="102" t="s">
        <v>90</v>
      </c>
      <c r="F23" s="102">
        <v>5</v>
      </c>
      <c r="G23" s="155" t="s">
        <v>155</v>
      </c>
      <c r="H23" s="239" t="s">
        <v>156</v>
      </c>
      <c r="I23" s="89" t="s">
        <v>93</v>
      </c>
    </row>
    <row r="24" spans="1:9" ht="44" thickBot="1" x14ac:dyDescent="0.4">
      <c r="A24" s="109" t="s">
        <v>114</v>
      </c>
      <c r="B24" s="109" t="s">
        <v>157</v>
      </c>
      <c r="C24" s="90">
        <v>88.95</v>
      </c>
      <c r="D24" s="99" t="s">
        <v>127</v>
      </c>
      <c r="E24" s="124" t="s">
        <v>90</v>
      </c>
      <c r="F24" s="124">
        <v>6</v>
      </c>
      <c r="G24" s="156" t="s">
        <v>158</v>
      </c>
      <c r="H24" s="240" t="s">
        <v>159</v>
      </c>
      <c r="I24" s="89" t="s">
        <v>93</v>
      </c>
    </row>
    <row r="25" spans="1:9" ht="15" thickBot="1" x14ac:dyDescent="0.4">
      <c r="A25" s="244"/>
      <c r="B25" s="245"/>
      <c r="C25" s="245"/>
      <c r="D25" s="245"/>
      <c r="E25" s="245"/>
      <c r="F25" s="245" t="s">
        <v>28</v>
      </c>
      <c r="G25" s="248"/>
      <c r="H25" s="248"/>
      <c r="I25" s="247"/>
    </row>
    <row r="26" spans="1:9" ht="43.5" x14ac:dyDescent="0.35">
      <c r="A26" s="89" t="s">
        <v>87</v>
      </c>
      <c r="B26" s="110" t="s">
        <v>160</v>
      </c>
      <c r="C26" s="90">
        <v>197.04</v>
      </c>
      <c r="D26" s="107" t="s">
        <v>161</v>
      </c>
      <c r="E26" s="107" t="s">
        <v>90</v>
      </c>
      <c r="F26" s="107">
        <v>60</v>
      </c>
      <c r="G26" s="155" t="s">
        <v>162</v>
      </c>
      <c r="H26" s="241" t="s">
        <v>163</v>
      </c>
      <c r="I26" s="89" t="s">
        <v>93</v>
      </c>
    </row>
    <row r="27" spans="1:9" ht="43.5" x14ac:dyDescent="0.35">
      <c r="A27" s="92" t="s">
        <v>121</v>
      </c>
      <c r="B27" s="111" t="s">
        <v>164</v>
      </c>
      <c r="C27" s="94">
        <v>26.16</v>
      </c>
      <c r="D27" s="112" t="s">
        <v>161</v>
      </c>
      <c r="E27" s="112" t="s">
        <v>90</v>
      </c>
      <c r="F27" s="112">
        <v>60</v>
      </c>
      <c r="G27" s="155" t="s">
        <v>165</v>
      </c>
      <c r="H27" s="239" t="s">
        <v>166</v>
      </c>
      <c r="I27" s="89" t="s">
        <v>93</v>
      </c>
    </row>
    <row r="28" spans="1:9" ht="58" x14ac:dyDescent="0.35">
      <c r="A28" s="92" t="s">
        <v>87</v>
      </c>
      <c r="B28" s="113" t="s">
        <v>167</v>
      </c>
      <c r="C28" s="90">
        <v>158.27000000000001</v>
      </c>
      <c r="D28" s="114" t="s">
        <v>161</v>
      </c>
      <c r="E28" s="96" t="s">
        <v>90</v>
      </c>
      <c r="F28" s="96">
        <v>30</v>
      </c>
      <c r="G28" s="155" t="s">
        <v>168</v>
      </c>
      <c r="H28" s="239" t="s">
        <v>169</v>
      </c>
      <c r="I28" s="89" t="s">
        <v>93</v>
      </c>
    </row>
    <row r="29" spans="1:9" x14ac:dyDescent="0.35">
      <c r="A29" s="123"/>
      <c r="B29" s="121"/>
      <c r="C29" s="121"/>
      <c r="D29" s="120"/>
      <c r="E29" s="120"/>
      <c r="F29" s="125" t="s">
        <v>170</v>
      </c>
      <c r="G29" s="249"/>
      <c r="H29" s="249"/>
      <c r="I29" s="250"/>
    </row>
    <row r="30" spans="1:9" ht="58" x14ac:dyDescent="0.35">
      <c r="A30" s="92" t="s">
        <v>97</v>
      </c>
      <c r="B30" s="111" t="s">
        <v>171</v>
      </c>
      <c r="C30" s="94">
        <v>134.76</v>
      </c>
      <c r="D30" s="115" t="s">
        <v>161</v>
      </c>
      <c r="E30" s="115" t="s">
        <v>99</v>
      </c>
      <c r="F30" s="115">
        <v>2</v>
      </c>
      <c r="G30" s="155" t="s">
        <v>172</v>
      </c>
      <c r="H30" s="239" t="s">
        <v>173</v>
      </c>
      <c r="I30" s="89" t="s">
        <v>93</v>
      </c>
    </row>
    <row r="31" spans="1:9" ht="43.5" x14ac:dyDescent="0.35">
      <c r="A31" s="92" t="s">
        <v>174</v>
      </c>
      <c r="B31" s="117" t="s">
        <v>175</v>
      </c>
      <c r="C31" s="94">
        <v>62.79</v>
      </c>
      <c r="D31" s="115" t="s">
        <v>161</v>
      </c>
      <c r="E31" s="115" t="s">
        <v>99</v>
      </c>
      <c r="F31" s="115">
        <v>2</v>
      </c>
      <c r="G31" s="155" t="s">
        <v>176</v>
      </c>
      <c r="H31" s="239" t="s">
        <v>177</v>
      </c>
      <c r="I31" s="89" t="s">
        <v>93</v>
      </c>
    </row>
    <row r="32" spans="1:9" ht="29" x14ac:dyDescent="0.35">
      <c r="A32" s="92" t="s">
        <v>178</v>
      </c>
      <c r="B32" s="113" t="s">
        <v>179</v>
      </c>
      <c r="C32" s="90">
        <v>78.489999999999995</v>
      </c>
      <c r="D32" s="115" t="s">
        <v>161</v>
      </c>
      <c r="E32" s="115" t="s">
        <v>99</v>
      </c>
      <c r="F32" s="115">
        <v>16</v>
      </c>
      <c r="G32" s="155" t="s">
        <v>180</v>
      </c>
      <c r="H32" s="239" t="s">
        <v>181</v>
      </c>
      <c r="I32" s="89" t="s">
        <v>93</v>
      </c>
    </row>
    <row r="33" spans="1:9" ht="43.5" x14ac:dyDescent="0.35">
      <c r="A33" s="92" t="s">
        <v>178</v>
      </c>
      <c r="B33" s="118" t="s">
        <v>182</v>
      </c>
      <c r="C33" s="94">
        <v>78.489999999999995</v>
      </c>
      <c r="D33" s="115" t="s">
        <v>161</v>
      </c>
      <c r="E33" s="115" t="s">
        <v>99</v>
      </c>
      <c r="F33" s="115">
        <v>4</v>
      </c>
      <c r="G33" s="155" t="s">
        <v>183</v>
      </c>
      <c r="H33" s="239" t="s">
        <v>184</v>
      </c>
      <c r="I33" s="89" t="s">
        <v>93</v>
      </c>
    </row>
    <row r="34" spans="1:9" ht="29" x14ac:dyDescent="0.35">
      <c r="A34" s="122">
        <v>90791</v>
      </c>
      <c r="B34" s="113" t="s">
        <v>185</v>
      </c>
      <c r="C34" s="90">
        <v>130.81</v>
      </c>
      <c r="D34" s="115" t="s">
        <v>161</v>
      </c>
      <c r="E34" s="115" t="s">
        <v>99</v>
      </c>
      <c r="F34" s="115">
        <v>1</v>
      </c>
      <c r="G34" s="155" t="s">
        <v>186</v>
      </c>
      <c r="H34" s="239" t="s">
        <v>187</v>
      </c>
      <c r="I34" s="89" t="s">
        <v>93</v>
      </c>
    </row>
    <row r="35" spans="1:9" ht="29" x14ac:dyDescent="0.35">
      <c r="A35" s="92" t="s">
        <v>102</v>
      </c>
      <c r="B35" s="117" t="s">
        <v>188</v>
      </c>
      <c r="C35" s="94">
        <v>40.840000000000003</v>
      </c>
      <c r="D35" s="115" t="s">
        <v>161</v>
      </c>
      <c r="E35" s="115" t="s">
        <v>99</v>
      </c>
      <c r="F35" s="115">
        <v>3</v>
      </c>
      <c r="G35" s="155" t="s">
        <v>189</v>
      </c>
      <c r="H35" s="239" t="s">
        <v>190</v>
      </c>
      <c r="I35" s="89" t="s">
        <v>93</v>
      </c>
    </row>
    <row r="36" spans="1:9" ht="29" x14ac:dyDescent="0.35">
      <c r="A36" s="92" t="s">
        <v>106</v>
      </c>
      <c r="B36" s="113" t="s">
        <v>191</v>
      </c>
      <c r="C36" s="90">
        <v>17.79</v>
      </c>
      <c r="D36" s="115" t="s">
        <v>161</v>
      </c>
      <c r="E36" s="115" t="s">
        <v>99</v>
      </c>
      <c r="F36" s="115">
        <v>9</v>
      </c>
      <c r="G36" s="155" t="s">
        <v>192</v>
      </c>
      <c r="H36" s="239" t="s">
        <v>193</v>
      </c>
      <c r="I36" s="89" t="s">
        <v>93</v>
      </c>
    </row>
    <row r="37" spans="1:9" ht="43.5" x14ac:dyDescent="0.35">
      <c r="A37" s="92" t="s">
        <v>174</v>
      </c>
      <c r="B37" s="111" t="s">
        <v>29</v>
      </c>
      <c r="C37" s="94">
        <v>62.79</v>
      </c>
      <c r="D37" s="115" t="s">
        <v>161</v>
      </c>
      <c r="E37" s="115" t="s">
        <v>99</v>
      </c>
      <c r="F37" s="115">
        <v>5</v>
      </c>
      <c r="G37" s="155" t="s">
        <v>194</v>
      </c>
      <c r="H37" s="239" t="s">
        <v>195</v>
      </c>
      <c r="I37" s="89" t="s">
        <v>93</v>
      </c>
    </row>
    <row r="38" spans="1:9" ht="29" x14ac:dyDescent="0.35">
      <c r="A38" s="92" t="s">
        <v>178</v>
      </c>
      <c r="B38" s="111" t="s">
        <v>196</v>
      </c>
      <c r="C38" s="94">
        <v>78.489999999999995</v>
      </c>
      <c r="D38" s="115" t="s">
        <v>161</v>
      </c>
      <c r="E38" s="115" t="s">
        <v>99</v>
      </c>
      <c r="F38" s="115">
        <v>6</v>
      </c>
      <c r="G38" s="155" t="s">
        <v>197</v>
      </c>
      <c r="H38" s="239" t="s">
        <v>198</v>
      </c>
      <c r="I38" s="89" t="s">
        <v>93</v>
      </c>
    </row>
    <row r="39" spans="1:9" ht="43.5" x14ac:dyDescent="0.35">
      <c r="A39" s="97" t="s">
        <v>178</v>
      </c>
      <c r="B39" s="119" t="s">
        <v>199</v>
      </c>
      <c r="C39" s="90">
        <v>78.489999999999995</v>
      </c>
      <c r="D39" s="116" t="s">
        <v>161</v>
      </c>
      <c r="E39" s="116" t="s">
        <v>99</v>
      </c>
      <c r="F39" s="116">
        <v>4</v>
      </c>
      <c r="G39" s="156" t="s">
        <v>200</v>
      </c>
      <c r="H39" s="240" t="s">
        <v>201</v>
      </c>
      <c r="I39" s="108" t="s">
        <v>93</v>
      </c>
    </row>
  </sheetData>
  <sheetProtection algorithmName="SHA-512" hashValue="FDDyaksp5YXnUOlgabO9zY+GU5OJxQ/mV9+ObUs5AdfuXlg9r/GRa8hE79JZQ+dvqf7hVn4M5QJls36a8rfR1w==" saltValue="3H62nD+Jlkg67nnfqaa/aA==" spinCount="100000" sheet="1" autoFilter="0" pivotTables="0"/>
  <autoFilter ref="A2:H39" xr:uid="{9B417ABC-4324-480F-ADCE-277B580C6CC9}"/>
  <mergeCells count="1">
    <mergeCell ref="A1:B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8E12639FBE954C8EAFDC150B248630" ma:contentTypeVersion="7" ma:contentTypeDescription="Create a new document." ma:contentTypeScope="" ma:versionID="aedaa665d38d61e88ba7843504f9a9e1">
  <xsd:schema xmlns:xsd="http://www.w3.org/2001/XMLSchema" xmlns:xs="http://www.w3.org/2001/XMLSchema" xmlns:p="http://schemas.microsoft.com/office/2006/metadata/properties" xmlns:ns2="9ceba523-5855-4f72-9660-4ed6dcb8e3f5" xmlns:ns3="08482817-7652-4c13-b3b0-c41ee2f462a4" targetNamespace="http://schemas.microsoft.com/office/2006/metadata/properties" ma:root="true" ma:fieldsID="d5490dbdaafc50715aa804cc2acc7c23" ns2:_="" ns3:_="">
    <xsd:import namespace="9ceba523-5855-4f72-9660-4ed6dcb8e3f5"/>
    <xsd:import namespace="08482817-7652-4c13-b3b0-c41ee2f462a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VersionNote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ba523-5855-4f72-9660-4ed6dcb8e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VersionNotes" ma:index="14" ma:displayName="Version Notes" ma:description="Version Control Tracking" ma:format="Dropdown" ma:internalName="Version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8482817-7652-4c13-b3b0-c41ee2f462a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VersionNotes xmlns="9ceba523-5855-4f72-9660-4ed6dcb8e3f5">Updated 10/31/2024 to lock worksheet and add RFA #</VersionNotes>
  </documentManagement>
</p:properties>
</file>

<file path=customXml/itemProps1.xml><?xml version="1.0" encoding="utf-8"?>
<ds:datastoreItem xmlns:ds="http://schemas.openxmlformats.org/officeDocument/2006/customXml" ds:itemID="{F2B52688-8679-49CA-A75B-368138642F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ba523-5855-4f72-9660-4ed6dcb8e3f5"/>
    <ds:schemaRef ds:uri="08482817-7652-4c13-b3b0-c41ee2f462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E42153-C4E0-41BD-AC82-74988EAD2E0D}">
  <ds:schemaRefs>
    <ds:schemaRef ds:uri="http://schemas.microsoft.com/sharepoint/v3/contenttype/forms"/>
  </ds:schemaRefs>
</ds:datastoreItem>
</file>

<file path=customXml/itemProps3.xml><?xml version="1.0" encoding="utf-8"?>
<ds:datastoreItem xmlns:ds="http://schemas.openxmlformats.org/officeDocument/2006/customXml" ds:itemID="{6F609231-815D-40D2-88EB-C642AE7AED7E}">
  <ds:schemaRefs>
    <ds:schemaRef ds:uri="9ceba523-5855-4f72-9660-4ed6dcb8e3f5"/>
    <ds:schemaRef ds:uri="http://schemas.microsoft.com/office/2006/metadata/properties"/>
    <ds:schemaRef ds:uri="http://schemas.microsoft.com/office/2006/documentManagement/types"/>
    <ds:schemaRef ds:uri="http://purl.org/dc/elements/1.1/"/>
    <ds:schemaRef ds:uri="http://schemas.microsoft.com/office/infopath/2007/PartnerControls"/>
    <ds:schemaRef ds:uri="08482817-7652-4c13-b3b0-c41ee2f462a4"/>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TRA TRF TRY </vt:lpstr>
      <vt:lpstr>Version</vt:lpstr>
      <vt:lpstr>List of Services</vt:lpstr>
      <vt:lpstr>'TRA TRF TRY '!Print_Area</vt:lpstr>
    </vt:vector>
  </TitlesOfParts>
  <Manager/>
  <Company>Texas Department of State Health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Substance Use Disorder (SUD) Treatment Rates</dc:title>
  <dc:subject/>
  <dc:creator>Texas Department of State Health Services</dc:creator>
  <cp:keywords/>
  <dc:description>Accessibility approved: January 21, 2021, CRO Accessibility</dc:description>
  <cp:lastModifiedBy>Angela Perkins</cp:lastModifiedBy>
  <cp:revision/>
  <dcterms:created xsi:type="dcterms:W3CDTF">2011-04-01T13:36:51Z</dcterms:created>
  <dcterms:modified xsi:type="dcterms:W3CDTF">2024-10-31T14:42:25Z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0x0101006A8E12639FBE954C8EAFDC150B248630</vt:lpwstr>
  </property>
</Properties>
</file>